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imilia/Desktop/Законодательство 2025/1119 ПП РФ/"/>
    </mc:Choice>
  </mc:AlternateContent>
  <xr:revisionPtr revIDLastSave="0" documentId="13_ncr:1_{2B7800A5-C356-8A4B-AA87-D2B324EF3E26}" xr6:coauthVersionLast="47" xr6:coauthVersionMax="47" xr10:uidLastSave="{00000000-0000-0000-0000-000000000000}"/>
  <bookViews>
    <workbookView xWindow="5260" yWindow="4820" windowWidth="28800" windowHeight="12920" xr2:uid="{00000000-000D-0000-FFFF-FFFF00000000}"/>
  </bookViews>
  <sheets>
    <sheet name="Расчет 1119" sheetId="7" r:id="rId1"/>
    <sheet name=" Свод" sheetId="6" r:id="rId2"/>
    <sheet name="Новоуральск" sheetId="1" r:id="rId3"/>
    <sheet name="Заречный" sheetId="3" r:id="rId4"/>
    <sheet name="Северск" sheetId="4" r:id="rId5"/>
    <sheet name="Озерск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7" l="1"/>
  <c r="M21" i="7"/>
  <c r="L21" i="7"/>
  <c r="H21" i="7"/>
  <c r="G21" i="7"/>
  <c r="N19" i="7"/>
  <c r="M19" i="7"/>
  <c r="L19" i="7"/>
  <c r="K19" i="7"/>
  <c r="J19" i="7"/>
  <c r="I19" i="7"/>
  <c r="H19" i="7"/>
  <c r="G19" i="7" l="1"/>
  <c r="F20" i="7"/>
  <c r="E20" i="7"/>
  <c r="C20" i="7"/>
  <c r="D20" i="7" s="1"/>
  <c r="O13" i="7"/>
  <c r="O8" i="7"/>
  <c r="O3" i="7"/>
  <c r="N4" i="7"/>
  <c r="M4" i="7"/>
  <c r="L4" i="7"/>
  <c r="K4" i="7"/>
  <c r="J4" i="7"/>
  <c r="I4" i="7"/>
  <c r="H4" i="7"/>
  <c r="O19" i="7" l="1"/>
  <c r="J15" i="7"/>
  <c r="F14" i="7"/>
  <c r="E14" i="7"/>
  <c r="C14" i="7"/>
  <c r="D14" i="7" s="1"/>
  <c r="J10" i="7"/>
  <c r="F9" i="7"/>
  <c r="E9" i="7"/>
  <c r="D9" i="7"/>
  <c r="C9" i="7"/>
  <c r="O10" i="7" l="1"/>
  <c r="O15" i="7"/>
  <c r="G9" i="7"/>
  <c r="G14" i="7"/>
  <c r="F4" i="7"/>
  <c r="E4" i="7"/>
  <c r="D4" i="7"/>
  <c r="C4" i="7"/>
  <c r="G4" i="7" l="1"/>
  <c r="H14" i="7"/>
  <c r="H9" i="7"/>
  <c r="H20" i="7" s="1"/>
  <c r="G20" i="7" l="1"/>
  <c r="I5" i="7"/>
  <c r="O4" i="7"/>
  <c r="I9" i="7"/>
  <c r="I14" i="7"/>
  <c r="I20" i="7" l="1"/>
  <c r="I21" i="7"/>
  <c r="J5" i="7"/>
  <c r="J21" i="7" s="1"/>
  <c r="J9" i="7"/>
  <c r="J14" i="7"/>
  <c r="J20" i="7" l="1"/>
  <c r="K5" i="7"/>
  <c r="K21" i="7" s="1"/>
  <c r="O5" i="7"/>
  <c r="O21" i="7"/>
  <c r="K14" i="7"/>
  <c r="K9" i="7"/>
  <c r="K20" i="7" s="1"/>
  <c r="L9" i="7" l="1"/>
  <c r="L14" i="7"/>
  <c r="L20" i="7" l="1"/>
  <c r="M14" i="7"/>
  <c r="M9" i="7"/>
  <c r="M20" i="7" s="1"/>
  <c r="N9" i="7" l="1"/>
  <c r="N14" i="7"/>
  <c r="N20" i="7" l="1"/>
  <c r="O20" i="7"/>
  <c r="O9" i="7"/>
  <c r="O14" i="7"/>
</calcChain>
</file>

<file path=xl/sharedStrings.xml><?xml version="1.0" encoding="utf-8"?>
<sst xmlns="http://schemas.openxmlformats.org/spreadsheetml/2006/main" count="120" uniqueCount="68">
  <si>
    <t>Внеплощадочное водоснабжение</t>
  </si>
  <si>
    <t>Внеплощадочное водоотведение</t>
  </si>
  <si>
    <t>Итого, млн руб.</t>
  </si>
  <si>
    <t>Мероприятия</t>
  </si>
  <si>
    <t>Внутриплощадочные проезды, СМР</t>
  </si>
  <si>
    <t>Капитальный ремонт благоустройства на промплощадке № 7 ЗАТО, СМР</t>
  </si>
  <si>
    <t>Подъездная дорога, СМР</t>
  </si>
  <si>
    <t>Обоснование</t>
  </si>
  <si>
    <t>Стоимость реализации, млн руб</t>
  </si>
  <si>
    <t xml:space="preserve">Внеплощадочное электроснабжение </t>
  </si>
  <si>
    <t>Индустриальный парк "Новоуральский"</t>
  </si>
  <si>
    <t xml:space="preserve">Внеплощадочное газоснабжение </t>
  </si>
  <si>
    <t>№ п/п</t>
  </si>
  <si>
    <t>Технологическое присоединение резидентов ТОР к сетям электроснабжения (резидент ООО "Новый город", ООО "ЭкоПластДекор", ООО "Зарпласт")</t>
  </si>
  <si>
    <t>План-график финансирования создания объектов инфраструктуры на ТОР "Северск"</t>
  </si>
  <si>
    <t>Проектно-изыскательские работы по внутриплощадочным сетям газоснабжения производственной площадки № 7</t>
  </si>
  <si>
    <t>Строительно-монтажные работы по внутриплощадочным сетям газоснабжения производственной площадки № 7</t>
  </si>
  <si>
    <t xml:space="preserve">План-график  создания объектов инфраструктуры на ТОР "Новоуральск" </t>
  </si>
  <si>
    <t>План-график  создания объектов инфраструктуры на ТОР "Заречный"</t>
  </si>
  <si>
    <t xml:space="preserve">Внутриплощадочные инженерные сети , ПИР </t>
  </si>
  <si>
    <t>Внутриплощадочные инженерные сети, СМР</t>
  </si>
  <si>
    <t>Итого</t>
  </si>
  <si>
    <t xml:space="preserve">Предварительный расчет платы за технологическое присоединение к сетям ПАО "Россети Урала" в ценах 2024 года </t>
  </si>
  <si>
    <t xml:space="preserve">Предварительный расчет платы за технологическое присоединение к сетям ГУП СО "Газовые сети" в ценах 2024 года </t>
  </si>
  <si>
    <t xml:space="preserve">Предварительный расчет платы за технологическое присоединение к сетям ГУП НГО "Водоканал" в ценах 2025 года </t>
  </si>
  <si>
    <t>Предварительная стоимость на основании запроса коммерческих предложений</t>
  </si>
  <si>
    <t>Ориентировочная стоимость на основании объектов-аналогов</t>
  </si>
  <si>
    <t>Предварительная стоимость работ на основании проведенного ценового анализа с учетом средств на экспертизу до проведения конкурсных процедур</t>
  </si>
  <si>
    <t>Индустриальный парк "Новогорный"</t>
  </si>
  <si>
    <t xml:space="preserve">Внеплощадочное теплоснабжение </t>
  </si>
  <si>
    <t>Предварительный расчет стоимости в соответствии с ССРС по результатам проектных работ после заключения экспертизы в ценах 2020 года</t>
  </si>
  <si>
    <t>План-график  создания объектов инфраструктуры на ТОР "Озерск"</t>
  </si>
  <si>
    <t>Внеплощадочное водоотведение и комплексные очистные сооружения</t>
  </si>
  <si>
    <t>Внеплощадочное электроснабжение и ЦРП</t>
  </si>
  <si>
    <t>Внутриплощадочные проезды, ПИР и СМР</t>
  </si>
  <si>
    <t>Подъездная дорога, ПИР и СМР</t>
  </si>
  <si>
    <t>Предварительный расчет стоимости в соответствии с ССРС по результатам проектных работ до заключения экспертизы в ценах 2025 года</t>
  </si>
  <si>
    <t>Предварительный расчет стоимости в соответствии с ССРС по результатам проектных работ после заключения экспертизы в ценах 2022 года</t>
  </si>
  <si>
    <t xml:space="preserve">Предварительный расчет платы за технологическое присоединение к сетям АО "Горгаз" в ценах 2025 года </t>
  </si>
  <si>
    <t>ТОР</t>
  </si>
  <si>
    <t>Новоуральск</t>
  </si>
  <si>
    <t>Заречный</t>
  </si>
  <si>
    <t>Северск</t>
  </si>
  <si>
    <t>Технологическое присоединение к сетям газоснабжения создаваемой ТЭС (резидент ООО "РЭК")</t>
  </si>
  <si>
    <t xml:space="preserve">Предварительный расчет платы за технологическое присоединение к сетям АО "ЭнергоПромРесурс" в ценах 2025 года </t>
  </si>
  <si>
    <t>Технологическое присоединение  к сетям водоснабжения и водоотведения (резидент ООО "Верткаль")</t>
  </si>
  <si>
    <t>Технологическое присоединение  к сетям водоснабжения и водоотведения (резидент ООО "РЭК")</t>
  </si>
  <si>
    <t>Технологическое присоединение  к сетям водоснабжения и водоотведения (резидент ООО "Новый город")</t>
  </si>
  <si>
    <t xml:space="preserve">Предварительный расчет платы за технологическое присоединение к сетям АО "ЭнергоПромРесурс" в ценах 2024 года </t>
  </si>
  <si>
    <t>Технологическое присоединение резидентов ТОР к сетям газоснабжения (резидент ООО "Новый город", ООО "ЭкоПластДекор")</t>
  </si>
  <si>
    <t>Технологическое присоединение резидентов ТОР к сетям электроснабжения (резидент ООО "НИИ БТ", ООО "Кант", ООО "Цех 55")</t>
  </si>
  <si>
    <t>Строительно-монтажные работы по внутриплощадочным сетям электроснабжения производственной площадки № 7</t>
  </si>
  <si>
    <t>Технологическое присоединение резидентов ТОР к сетям электроснабжения 5 МВт. Производственная площадка № 7.</t>
  </si>
  <si>
    <t>План-график  создания объектов инфраструктуры на ТОР 2026-2028</t>
  </si>
  <si>
    <t>Планируемый объем государственной поддержки бюджету субъекта РФ на возмещение затрат, тыс. руб.</t>
  </si>
  <si>
    <t>ТОР "Заречный"</t>
  </si>
  <si>
    <t>ТОР "Северск"</t>
  </si>
  <si>
    <t>Затраты субъекта РФ на создание, модернизацию и (или) реконструкцию объектов инфраструктуры ТОР, тыс. руб.</t>
  </si>
  <si>
    <t>Наименование</t>
  </si>
  <si>
    <t>План-график  создания объектов инфраструктуры ТОР "Новоуральск" на период 2026-2028 гг.</t>
  </si>
  <si>
    <t>План-график  создания объектов инфраструктуры ТОР "Заречный" на период 2026-2028 гг.</t>
  </si>
  <si>
    <t>План-график  создания объектов инфраструктуры ТОР "Северск" на период 2026-2028 гг.</t>
  </si>
  <si>
    <t>ВСЕГО</t>
  </si>
  <si>
    <t>План-график  создания объектов инфраструктуры по 3 ТОР на период 2026-2028 гг.</t>
  </si>
  <si>
    <t xml:space="preserve">ТОР </t>
  </si>
  <si>
    <t>Доходы федерального бюджета от федеральных налогов и таможенных пошлин, уплаченных (уплачиваемых) резидентами ТОР, тыс. руб.*</t>
  </si>
  <si>
    <t>Доходы федерального бюджета от федеральных налогов и таможенных пошлин, уплаченных (уплачиваемых) резидентами ТОР, тыс. руб. *</t>
  </si>
  <si>
    <t xml:space="preserve"> * - данные сформированы на основании информации, представленной резидентам ТОР.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</si>
</sst>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164" fontId="3" fillId="0" borderId="6" xfId="1" applyNumberFormat="1" applyFont="1" applyBorder="1" applyAlignment="1">
      <alignment vertical="top"/>
    </xf>
    <xf numFmtId="0" fontId="11" fillId="5" borderId="7" xfId="0" applyFont="1" applyFill="1" applyBorder="1" applyAlignment="1">
      <alignment horizontal="center"/>
    </xf>
    <xf numFmtId="164" fontId="3" fillId="0" borderId="8" xfId="1" applyNumberFormat="1" applyFont="1" applyBorder="1" applyAlignment="1">
      <alignment vertical="top"/>
    </xf>
    <xf numFmtId="0" fontId="11" fillId="5" borderId="9" xfId="0" applyFont="1" applyFill="1" applyBorder="1" applyAlignment="1">
      <alignment horizontal="center"/>
    </xf>
    <xf numFmtId="164" fontId="3" fillId="0" borderId="10" xfId="1" applyNumberFormat="1" applyFont="1" applyBorder="1" applyAlignment="1">
      <alignment vertical="top"/>
    </xf>
    <xf numFmtId="164" fontId="3" fillId="0" borderId="11" xfId="1" applyNumberFormat="1" applyFont="1" applyBorder="1" applyAlignment="1">
      <alignment vertical="top"/>
    </xf>
    <xf numFmtId="0" fontId="11" fillId="5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left" vertical="top" wrapText="1" indent="1"/>
    </xf>
    <xf numFmtId="0" fontId="3" fillId="0" borderId="13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top" wrapText="1" indent="1"/>
    </xf>
    <xf numFmtId="0" fontId="11" fillId="5" borderId="15" xfId="0" applyFont="1" applyFill="1" applyBorder="1" applyAlignment="1">
      <alignment horizontal="center"/>
    </xf>
    <xf numFmtId="164" fontId="3" fillId="0" borderId="16" xfId="1" applyNumberFormat="1" applyFont="1" applyBorder="1" applyAlignment="1">
      <alignment vertical="top"/>
    </xf>
    <xf numFmtId="164" fontId="3" fillId="0" borderId="17" xfId="1" applyNumberFormat="1" applyFont="1" applyBorder="1" applyAlignment="1">
      <alignment vertical="top"/>
    </xf>
    <xf numFmtId="0" fontId="1" fillId="0" borderId="13" xfId="0" applyFont="1" applyBorder="1" applyAlignment="1">
      <alignment horizontal="left" vertical="top" wrapText="1" indent="1"/>
    </xf>
    <xf numFmtId="164" fontId="11" fillId="0" borderId="13" xfId="1" applyNumberFormat="1" applyFont="1" applyBorder="1" applyAlignment="1">
      <alignment vertical="top"/>
    </xf>
    <xf numFmtId="164" fontId="11" fillId="0" borderId="14" xfId="1" applyNumberFormat="1" applyFont="1" applyBorder="1" applyAlignment="1">
      <alignment vertical="top"/>
    </xf>
    <xf numFmtId="164" fontId="3" fillId="4" borderId="6" xfId="1" applyNumberFormat="1" applyFont="1" applyFill="1" applyBorder="1" applyAlignment="1">
      <alignment vertical="top"/>
    </xf>
    <xf numFmtId="164" fontId="1" fillId="0" borderId="8" xfId="1" applyNumberFormat="1" applyFont="1" applyBorder="1" applyAlignment="1">
      <alignment vertical="top"/>
    </xf>
    <xf numFmtId="0" fontId="1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tabSelected="1" topLeftCell="B14" workbookViewId="0">
      <selection activeCell="B24" sqref="B24"/>
    </sheetView>
  </sheetViews>
  <sheetFormatPr baseColWidth="10" defaultColWidth="9.1640625" defaultRowHeight="14" x14ac:dyDescent="0.15"/>
  <cols>
    <col min="1" max="1" width="1.83203125" style="23" customWidth="1"/>
    <col min="2" max="2" width="52.1640625" style="23" customWidth="1"/>
    <col min="3" max="3" width="10" style="23" hidden="1" customWidth="1"/>
    <col min="4" max="6" width="0" style="23" hidden="1" customWidth="1"/>
    <col min="7" max="15" width="10.6640625" style="23" customWidth="1"/>
    <col min="16" max="16384" width="9.1640625" style="23"/>
  </cols>
  <sheetData>
    <row r="1" spans="2:15" s="25" customFormat="1" ht="16" x14ac:dyDescent="0.2">
      <c r="B1" s="26" t="s">
        <v>59</v>
      </c>
    </row>
    <row r="2" spans="2:15" s="24" customFormat="1" x14ac:dyDescent="0.15">
      <c r="B2" s="33" t="s">
        <v>58</v>
      </c>
      <c r="C2" s="30">
        <v>2022</v>
      </c>
      <c r="D2" s="28">
        <v>2023</v>
      </c>
      <c r="E2" s="28">
        <v>2024</v>
      </c>
      <c r="F2" s="28">
        <v>2025</v>
      </c>
      <c r="G2" s="28">
        <v>2026</v>
      </c>
      <c r="H2" s="28">
        <v>2027</v>
      </c>
      <c r="I2" s="28">
        <v>2028</v>
      </c>
      <c r="J2" s="28">
        <v>2029</v>
      </c>
      <c r="K2" s="28">
        <v>2030</v>
      </c>
      <c r="L2" s="28">
        <v>2031</v>
      </c>
      <c r="M2" s="28">
        <v>2032</v>
      </c>
      <c r="N2" s="37">
        <v>2033</v>
      </c>
      <c r="O2" s="33" t="s">
        <v>62</v>
      </c>
    </row>
    <row r="3" spans="2:15" ht="30" x14ac:dyDescent="0.15">
      <c r="B3" s="34" t="s">
        <v>57</v>
      </c>
      <c r="C3" s="31">
        <v>0</v>
      </c>
      <c r="D3" s="27">
        <v>0</v>
      </c>
      <c r="E3" s="27">
        <v>0</v>
      </c>
      <c r="F3" s="27">
        <v>0</v>
      </c>
      <c r="G3" s="27">
        <v>682300</v>
      </c>
      <c r="H3" s="43">
        <v>1160100</v>
      </c>
      <c r="I3" s="27">
        <v>593900</v>
      </c>
      <c r="J3" s="27">
        <v>0</v>
      </c>
      <c r="K3" s="27">
        <v>0</v>
      </c>
      <c r="L3" s="27">
        <v>0</v>
      </c>
      <c r="M3" s="27">
        <v>0</v>
      </c>
      <c r="N3" s="38">
        <v>0</v>
      </c>
      <c r="O3" s="41">
        <f>SUM(G3:N3)</f>
        <v>2436300</v>
      </c>
    </row>
    <row r="4" spans="2:15" ht="45" x14ac:dyDescent="0.15">
      <c r="B4" s="40" t="s">
        <v>66</v>
      </c>
      <c r="C4" s="31">
        <f>43146.2-20627.53</f>
        <v>22518.67</v>
      </c>
      <c r="D4" s="27">
        <f>151417.7-43146.2</f>
        <v>108271.50000000001</v>
      </c>
      <c r="E4" s="27">
        <f>416322+122596.2-151417.7</f>
        <v>387500.49999999994</v>
      </c>
      <c r="F4" s="27">
        <f>(608972+122598-416322-122596.2)*2*1.05</f>
        <v>404568.77999999997</v>
      </c>
      <c r="G4" s="27">
        <f>F4/E4*F4</f>
        <v>422388.86853226874</v>
      </c>
      <c r="H4" s="43">
        <f>443508.311958882+111328</f>
        <v>554836.31195888203</v>
      </c>
      <c r="I4" s="27">
        <f>465683.727556826+115782</f>
        <v>581465.72755682608</v>
      </c>
      <c r="J4" s="27">
        <f>488967.913934668+144647</f>
        <v>633614.91393466806</v>
      </c>
      <c r="K4" s="27">
        <f>513416.309631401+410435</f>
        <v>923851.30963140097</v>
      </c>
      <c r="L4" s="27">
        <f>539087.125112971+426852</f>
        <v>965939.12511297106</v>
      </c>
      <c r="M4" s="27">
        <f>566041.48136862+447165</f>
        <v>1013206.4813686199</v>
      </c>
      <c r="N4" s="38">
        <f>594343.555437051+465052</f>
        <v>1059395.555437051</v>
      </c>
      <c r="O4" s="41">
        <f t="shared" ref="O4:O5" si="0">SUM(G4:N4)</f>
        <v>6154698.2935326882</v>
      </c>
    </row>
    <row r="5" spans="2:15" ht="30" x14ac:dyDescent="0.15">
      <c r="B5" s="36" t="s">
        <v>54</v>
      </c>
      <c r="C5" s="32">
        <v>0</v>
      </c>
      <c r="D5" s="29">
        <v>0</v>
      </c>
      <c r="E5" s="29">
        <v>0</v>
      </c>
      <c r="F5" s="29">
        <v>0</v>
      </c>
      <c r="G5" s="29">
        <v>0</v>
      </c>
      <c r="H5" s="29">
        <v>812100</v>
      </c>
      <c r="I5" s="29">
        <f>G4+H4+I4-H5</f>
        <v>746590.9080479769</v>
      </c>
      <c r="J5" s="29">
        <f>G4+H4+I4+J4-H5-I5</f>
        <v>633614.91393466806</v>
      </c>
      <c r="K5" s="44">
        <f>O3-H5-I5-J5</f>
        <v>243994.17801735504</v>
      </c>
      <c r="L5" s="44">
        <v>0</v>
      </c>
      <c r="M5" s="29">
        <v>0</v>
      </c>
      <c r="N5" s="39">
        <v>0</v>
      </c>
      <c r="O5" s="42">
        <f t="shared" si="0"/>
        <v>2436300</v>
      </c>
    </row>
    <row r="6" spans="2:15" s="25" customFormat="1" ht="16" x14ac:dyDescent="0.2">
      <c r="B6" s="26" t="s">
        <v>60</v>
      </c>
    </row>
    <row r="7" spans="2:15" x14ac:dyDescent="0.15">
      <c r="B7" s="33" t="s">
        <v>55</v>
      </c>
      <c r="C7" s="30">
        <v>2022</v>
      </c>
      <c r="D7" s="28">
        <v>2023</v>
      </c>
      <c r="E7" s="28">
        <v>2024</v>
      </c>
      <c r="F7" s="28">
        <v>2025</v>
      </c>
      <c r="G7" s="28">
        <v>2026</v>
      </c>
      <c r="H7" s="28">
        <v>2027</v>
      </c>
      <c r="I7" s="28">
        <v>2028</v>
      </c>
      <c r="J7" s="28">
        <v>2029</v>
      </c>
      <c r="K7" s="28">
        <v>2030</v>
      </c>
      <c r="L7" s="28">
        <v>2031</v>
      </c>
      <c r="M7" s="28">
        <v>2032</v>
      </c>
      <c r="N7" s="37">
        <v>2033</v>
      </c>
      <c r="O7" s="33" t="s">
        <v>62</v>
      </c>
    </row>
    <row r="8" spans="2:15" ht="30" x14ac:dyDescent="0.15">
      <c r="B8" s="35" t="s">
        <v>57</v>
      </c>
      <c r="C8" s="31"/>
      <c r="D8" s="27"/>
      <c r="E8" s="27"/>
      <c r="F8" s="27"/>
      <c r="G8" s="27">
        <v>81200</v>
      </c>
      <c r="H8" s="27">
        <v>76900</v>
      </c>
      <c r="I8" s="27">
        <v>70400</v>
      </c>
      <c r="J8" s="27">
        <v>0</v>
      </c>
      <c r="K8" s="27">
        <v>0</v>
      </c>
      <c r="L8" s="27">
        <v>0</v>
      </c>
      <c r="M8" s="27">
        <v>0</v>
      </c>
      <c r="N8" s="38">
        <v>0</v>
      </c>
      <c r="O8" s="41">
        <f>SUM(G8:N8)</f>
        <v>228500</v>
      </c>
    </row>
    <row r="9" spans="2:15" ht="45" x14ac:dyDescent="0.15">
      <c r="B9" s="40" t="s">
        <v>66</v>
      </c>
      <c r="C9" s="31">
        <f>7236+2720-1017.12</f>
        <v>8938.8799999999992</v>
      </c>
      <c r="D9" s="27">
        <f>41391.8-7236-2720</f>
        <v>31435.800000000003</v>
      </c>
      <c r="E9" s="27">
        <f>143570.7+9728.2-41391.8</f>
        <v>111907.10000000002</v>
      </c>
      <c r="F9" s="27">
        <f>(196923+12242-143570.7-9728.2)*2</f>
        <v>111732.19999999998</v>
      </c>
      <c r="G9" s="27">
        <f>F9*1.05</f>
        <v>117318.80999999998</v>
      </c>
      <c r="H9" s="27">
        <f t="shared" ref="H9:N9" si="1">G9*1.05</f>
        <v>123184.75049999999</v>
      </c>
      <c r="I9" s="27">
        <f t="shared" si="1"/>
        <v>129343.988025</v>
      </c>
      <c r="J9" s="27">
        <f t="shared" si="1"/>
        <v>135811.18742624999</v>
      </c>
      <c r="K9" s="27">
        <f t="shared" si="1"/>
        <v>142601.74679756249</v>
      </c>
      <c r="L9" s="27">
        <f t="shared" si="1"/>
        <v>149731.83413744063</v>
      </c>
      <c r="M9" s="27">
        <f t="shared" si="1"/>
        <v>157218.42584431267</v>
      </c>
      <c r="N9" s="38">
        <f t="shared" si="1"/>
        <v>165079.34713652832</v>
      </c>
      <c r="O9" s="41">
        <f t="shared" ref="O9:O10" si="2">SUM(G9:N9)</f>
        <v>1120290.0898670941</v>
      </c>
    </row>
    <row r="10" spans="2:15" ht="30" x14ac:dyDescent="0.15">
      <c r="B10" s="36" t="s">
        <v>54</v>
      </c>
      <c r="C10" s="32">
        <v>0</v>
      </c>
      <c r="D10" s="29">
        <v>0</v>
      </c>
      <c r="E10" s="29">
        <v>0</v>
      </c>
      <c r="F10" s="29">
        <v>0</v>
      </c>
      <c r="G10" s="29">
        <v>0</v>
      </c>
      <c r="H10" s="29">
        <v>76167</v>
      </c>
      <c r="I10" s="29">
        <v>76167</v>
      </c>
      <c r="J10" s="29">
        <f>($G$8+$H$8+$I$8)/3</f>
        <v>76166.666666666672</v>
      </c>
      <c r="K10" s="44">
        <v>0</v>
      </c>
      <c r="L10" s="29">
        <v>0</v>
      </c>
      <c r="M10" s="29">
        <v>0</v>
      </c>
      <c r="N10" s="39">
        <v>0</v>
      </c>
      <c r="O10" s="42">
        <f t="shared" si="2"/>
        <v>228500.66666666669</v>
      </c>
    </row>
    <row r="11" spans="2:15" s="25" customFormat="1" ht="16" x14ac:dyDescent="0.2">
      <c r="B11" s="26" t="s">
        <v>61</v>
      </c>
    </row>
    <row r="12" spans="2:15" x14ac:dyDescent="0.15">
      <c r="B12" s="33" t="s">
        <v>56</v>
      </c>
      <c r="C12" s="30">
        <v>2022</v>
      </c>
      <c r="D12" s="28">
        <v>2023</v>
      </c>
      <c r="E12" s="28">
        <v>2024</v>
      </c>
      <c r="F12" s="28">
        <v>2025</v>
      </c>
      <c r="G12" s="28">
        <v>2026</v>
      </c>
      <c r="H12" s="28">
        <v>2027</v>
      </c>
      <c r="I12" s="28">
        <v>2028</v>
      </c>
      <c r="J12" s="28">
        <v>2029</v>
      </c>
      <c r="K12" s="28">
        <v>2030</v>
      </c>
      <c r="L12" s="28">
        <v>2031</v>
      </c>
      <c r="M12" s="28">
        <v>2032</v>
      </c>
      <c r="N12" s="37">
        <v>2033</v>
      </c>
      <c r="O12" s="33" t="s">
        <v>62</v>
      </c>
    </row>
    <row r="13" spans="2:15" ht="30" x14ac:dyDescent="0.15">
      <c r="B13" s="35" t="s">
        <v>57</v>
      </c>
      <c r="C13" s="31">
        <v>0</v>
      </c>
      <c r="D13" s="27">
        <v>0</v>
      </c>
      <c r="E13" s="27">
        <v>0</v>
      </c>
      <c r="F13" s="27">
        <v>0</v>
      </c>
      <c r="G13" s="27">
        <v>19400</v>
      </c>
      <c r="H13" s="27">
        <v>190000</v>
      </c>
      <c r="I13" s="27">
        <v>130000</v>
      </c>
      <c r="J13" s="27">
        <v>0</v>
      </c>
      <c r="K13" s="27">
        <v>0</v>
      </c>
      <c r="L13" s="27">
        <v>0</v>
      </c>
      <c r="M13" s="27">
        <v>0</v>
      </c>
      <c r="N13" s="38">
        <v>0</v>
      </c>
      <c r="O13" s="41">
        <f>SUM(G13:N13)</f>
        <v>339400</v>
      </c>
    </row>
    <row r="14" spans="2:15" ht="45" x14ac:dyDescent="0.15">
      <c r="B14" s="40" t="s">
        <v>66</v>
      </c>
      <c r="C14" s="31">
        <f>125703+218.4-69288.23</f>
        <v>56633.17</v>
      </c>
      <c r="D14" s="27">
        <f>210707.3+1090.2-C14</f>
        <v>155164.33000000002</v>
      </c>
      <c r="E14" s="27">
        <f>533507.7+22559.1-210707.3-1090.2</f>
        <v>344269.29999999993</v>
      </c>
      <c r="F14" s="27">
        <f>(635676.5+43918-533507.7-22559.1)*2*1.05</f>
        <v>259408.1700000001</v>
      </c>
      <c r="G14" s="27">
        <f>F14*1.05</f>
        <v>272378.57850000012</v>
      </c>
      <c r="H14" s="27">
        <f t="shared" ref="H14:N14" si="3">G14*1.05</f>
        <v>285997.50742500013</v>
      </c>
      <c r="I14" s="27">
        <f t="shared" si="3"/>
        <v>300297.38279625017</v>
      </c>
      <c r="J14" s="27">
        <f t="shared" si="3"/>
        <v>315312.2519360627</v>
      </c>
      <c r="K14" s="27">
        <f t="shared" si="3"/>
        <v>331077.86453286587</v>
      </c>
      <c r="L14" s="27">
        <f t="shared" si="3"/>
        <v>347631.7577595092</v>
      </c>
      <c r="M14" s="27">
        <f t="shared" si="3"/>
        <v>365013.3456474847</v>
      </c>
      <c r="N14" s="38">
        <f t="shared" si="3"/>
        <v>383264.01292985893</v>
      </c>
      <c r="O14" s="41">
        <f t="shared" ref="O14:O15" si="4">SUM(G14:N14)</f>
        <v>2600972.7015270321</v>
      </c>
    </row>
    <row r="15" spans="2:15" ht="30" x14ac:dyDescent="0.15">
      <c r="B15" s="36" t="s">
        <v>54</v>
      </c>
      <c r="C15" s="32">
        <v>0</v>
      </c>
      <c r="D15" s="29">
        <v>0</v>
      </c>
      <c r="E15" s="29">
        <v>0</v>
      </c>
      <c r="F15" s="29">
        <v>0</v>
      </c>
      <c r="G15" s="29">
        <v>0</v>
      </c>
      <c r="H15" s="29">
        <v>113133</v>
      </c>
      <c r="I15" s="29">
        <v>113133</v>
      </c>
      <c r="J15" s="29">
        <f>($G$13+$H$13+$I$13)/3</f>
        <v>113133.33333333333</v>
      </c>
      <c r="K15" s="44">
        <v>0</v>
      </c>
      <c r="L15" s="44">
        <v>0</v>
      </c>
      <c r="M15" s="29">
        <v>0</v>
      </c>
      <c r="N15" s="39">
        <v>0</v>
      </c>
      <c r="O15" s="42">
        <f t="shared" si="4"/>
        <v>339399.33333333331</v>
      </c>
    </row>
    <row r="17" spans="2:15" s="25" customFormat="1" ht="16" x14ac:dyDescent="0.2">
      <c r="B17" s="26" t="s">
        <v>63</v>
      </c>
    </row>
    <row r="18" spans="2:15" x14ac:dyDescent="0.15">
      <c r="B18" s="33" t="s">
        <v>64</v>
      </c>
      <c r="C18" s="30">
        <v>2022</v>
      </c>
      <c r="D18" s="28">
        <v>2023</v>
      </c>
      <c r="E18" s="28">
        <v>2024</v>
      </c>
      <c r="F18" s="28">
        <v>2025</v>
      </c>
      <c r="G18" s="28">
        <v>2026</v>
      </c>
      <c r="H18" s="28">
        <v>2027</v>
      </c>
      <c r="I18" s="28">
        <v>2028</v>
      </c>
      <c r="J18" s="28">
        <v>2029</v>
      </c>
      <c r="K18" s="28">
        <v>2030</v>
      </c>
      <c r="L18" s="28">
        <v>2031</v>
      </c>
      <c r="M18" s="28">
        <v>2032</v>
      </c>
      <c r="N18" s="37">
        <v>2033</v>
      </c>
      <c r="O18" s="33" t="s">
        <v>62</v>
      </c>
    </row>
    <row r="19" spans="2:15" ht="30" x14ac:dyDescent="0.15">
      <c r="B19" s="35" t="s">
        <v>57</v>
      </c>
      <c r="C19" s="31">
        <v>0</v>
      </c>
      <c r="D19" s="27">
        <v>0</v>
      </c>
      <c r="E19" s="27">
        <v>0</v>
      </c>
      <c r="F19" s="27">
        <v>0</v>
      </c>
      <c r="G19" s="27">
        <f>G3+G8+G13</f>
        <v>782900</v>
      </c>
      <c r="H19" s="27">
        <f t="shared" ref="H19:N19" si="5">H3+H8+H13</f>
        <v>1427000</v>
      </c>
      <c r="I19" s="27">
        <f t="shared" si="5"/>
        <v>794300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41">
        <f>SUM(G19:N19)</f>
        <v>3004200</v>
      </c>
    </row>
    <row r="20" spans="2:15" ht="45" x14ac:dyDescent="0.15">
      <c r="B20" s="40" t="s">
        <v>65</v>
      </c>
      <c r="C20" s="31">
        <f>125703+218.4-69288.23</f>
        <v>56633.17</v>
      </c>
      <c r="D20" s="27">
        <f>210707.3+1090.2-C20</f>
        <v>155164.33000000002</v>
      </c>
      <c r="E20" s="27">
        <f>533507.7+22559.1-210707.3-1090.2</f>
        <v>344269.29999999993</v>
      </c>
      <c r="F20" s="27">
        <f>(635676.5+43918-533507.7-22559.1)*2*1.05</f>
        <v>259408.1700000001</v>
      </c>
      <c r="G20" s="27">
        <f t="shared" ref="G20:N20" si="6">G4+G9+G14</f>
        <v>812086.25703226891</v>
      </c>
      <c r="H20" s="27">
        <f t="shared" si="6"/>
        <v>964018.56988388207</v>
      </c>
      <c r="I20" s="27">
        <f t="shared" si="6"/>
        <v>1011107.0983780762</v>
      </c>
      <c r="J20" s="27">
        <f t="shared" si="6"/>
        <v>1084738.3532969807</v>
      </c>
      <c r="K20" s="27">
        <f t="shared" si="6"/>
        <v>1397530.9209618294</v>
      </c>
      <c r="L20" s="27">
        <f t="shared" si="6"/>
        <v>1463302.7170099209</v>
      </c>
      <c r="M20" s="27">
        <f t="shared" si="6"/>
        <v>1535438.2528604174</v>
      </c>
      <c r="N20" s="27">
        <f t="shared" si="6"/>
        <v>1607738.9155034381</v>
      </c>
      <c r="O20" s="41">
        <f t="shared" ref="O20:O21" si="7">SUM(G20:N20)</f>
        <v>9875961.0849268138</v>
      </c>
    </row>
    <row r="21" spans="2:15" ht="30" x14ac:dyDescent="0.15">
      <c r="B21" s="36" t="s">
        <v>54</v>
      </c>
      <c r="C21" s="32">
        <v>0</v>
      </c>
      <c r="D21" s="29">
        <v>0</v>
      </c>
      <c r="E21" s="29">
        <v>0</v>
      </c>
      <c r="F21" s="29">
        <v>0</v>
      </c>
      <c r="G21" s="27">
        <f t="shared" ref="G21:N21" si="8">G5+G10+G15</f>
        <v>0</v>
      </c>
      <c r="H21" s="27">
        <f t="shared" si="8"/>
        <v>1001400</v>
      </c>
      <c r="I21" s="27">
        <f t="shared" si="8"/>
        <v>935890.9080479769</v>
      </c>
      <c r="J21" s="27">
        <f t="shared" si="8"/>
        <v>822914.91393466806</v>
      </c>
      <c r="K21" s="27">
        <f>K5+K10+K15</f>
        <v>243994.17801735504</v>
      </c>
      <c r="L21" s="27">
        <f t="shared" si="8"/>
        <v>0</v>
      </c>
      <c r="M21" s="27">
        <f t="shared" si="8"/>
        <v>0</v>
      </c>
      <c r="N21" s="27">
        <f t="shared" si="8"/>
        <v>0</v>
      </c>
      <c r="O21" s="42">
        <f t="shared" si="7"/>
        <v>3004200</v>
      </c>
    </row>
    <row r="23" spans="2:15" x14ac:dyDescent="0.15">
      <c r="B23" s="4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4.33203125" customWidth="1"/>
    <col min="2" max="2" width="27.83203125" customWidth="1"/>
    <col min="3" max="3" width="18.1640625" customWidth="1"/>
    <col min="4" max="4" width="18.33203125" customWidth="1"/>
    <col min="5" max="5" width="18.1640625" customWidth="1"/>
    <col min="6" max="6" width="18.33203125" customWidth="1"/>
  </cols>
  <sheetData>
    <row r="2" spans="1:6" ht="18.75" customHeight="1" x14ac:dyDescent="0.2">
      <c r="A2" s="48" t="s">
        <v>53</v>
      </c>
      <c r="B2" s="48"/>
      <c r="C2" s="48"/>
      <c r="D2" s="48"/>
      <c r="E2" s="48"/>
      <c r="F2" s="48"/>
    </row>
    <row r="4" spans="1:6" ht="16" x14ac:dyDescent="0.2">
      <c r="A4" s="49" t="s">
        <v>12</v>
      </c>
      <c r="B4" s="49" t="s">
        <v>39</v>
      </c>
      <c r="C4" s="50" t="s">
        <v>8</v>
      </c>
      <c r="D4" s="50"/>
      <c r="E4" s="50"/>
      <c r="F4" s="50" t="s">
        <v>2</v>
      </c>
    </row>
    <row r="5" spans="1:6" ht="16" x14ac:dyDescent="0.2">
      <c r="A5" s="49"/>
      <c r="B5" s="49"/>
      <c r="C5" s="12">
        <v>2026</v>
      </c>
      <c r="D5" s="12">
        <v>2027</v>
      </c>
      <c r="E5" s="12">
        <v>2028</v>
      </c>
      <c r="F5" s="50"/>
    </row>
    <row r="6" spans="1:6" ht="30" customHeight="1" x14ac:dyDescent="0.2">
      <c r="A6" s="18">
        <v>1</v>
      </c>
      <c r="B6" s="18" t="s">
        <v>40</v>
      </c>
      <c r="C6" s="20">
        <v>682.3</v>
      </c>
      <c r="D6" s="20">
        <v>1160.0999999999999</v>
      </c>
      <c r="E6" s="20">
        <v>593.9</v>
      </c>
      <c r="F6" s="20">
        <v>2436.3000000000002</v>
      </c>
    </row>
    <row r="7" spans="1:6" ht="30" customHeight="1" x14ac:dyDescent="0.2">
      <c r="A7" s="18">
        <v>2</v>
      </c>
      <c r="B7" s="19" t="s">
        <v>41</v>
      </c>
      <c r="C7" s="21">
        <v>81.2</v>
      </c>
      <c r="D7" s="21">
        <v>76.900000000000006</v>
      </c>
      <c r="E7" s="21">
        <v>70.400000000000006</v>
      </c>
      <c r="F7" s="21">
        <v>228.5</v>
      </c>
    </row>
    <row r="8" spans="1:6" ht="30" customHeight="1" x14ac:dyDescent="0.2">
      <c r="A8" s="18">
        <v>3</v>
      </c>
      <c r="B8" s="19" t="s">
        <v>42</v>
      </c>
      <c r="C8" s="21">
        <v>19.399999999999999</v>
      </c>
      <c r="D8" s="21">
        <v>190</v>
      </c>
      <c r="E8" s="21">
        <v>130</v>
      </c>
      <c r="F8" s="21">
        <v>339.4</v>
      </c>
    </row>
    <row r="9" spans="1:6" ht="16" x14ac:dyDescent="0.2">
      <c r="A9" s="46" t="s">
        <v>21</v>
      </c>
      <c r="B9" s="47"/>
      <c r="C9" s="6">
        <v>840.9</v>
      </c>
      <c r="D9" s="6">
        <v>2190</v>
      </c>
      <c r="E9" s="6">
        <v>1864.8</v>
      </c>
      <c r="F9" s="6">
        <v>4895.7</v>
      </c>
    </row>
  </sheetData>
  <mergeCells count="6">
    <mergeCell ref="A9:B9"/>
    <mergeCell ref="A2:F2"/>
    <mergeCell ref="A4:A5"/>
    <mergeCell ref="B4:B5"/>
    <mergeCell ref="C4:E4"/>
    <mergeCell ref="F4:F5"/>
  </mergeCells>
  <pageMargins left="0.70866141732283472" right="0.70866141732283472" top="0.74803149606299213" bottom="0.74803149606299213" header="0.31496062992125984" footer="0.31496062992125984"/>
  <pageSetup paperSize="9" scale="12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8"/>
  <sheetViews>
    <sheetView topLeftCell="B4" workbookViewId="0">
      <selection activeCell="C15" sqref="C15:E15"/>
    </sheetView>
  </sheetViews>
  <sheetFormatPr baseColWidth="10" defaultColWidth="8.83203125" defaultRowHeight="15" x14ac:dyDescent="0.2"/>
  <cols>
    <col min="1" max="1" width="4.5" customWidth="1"/>
    <col min="2" max="2" width="51.1640625" customWidth="1"/>
    <col min="3" max="5" width="11.6640625" customWidth="1"/>
    <col min="6" max="6" width="13.6640625" customWidth="1"/>
    <col min="7" max="7" width="51.6640625" customWidth="1"/>
  </cols>
  <sheetData>
    <row r="2" spans="1:7" ht="33.75" customHeight="1" x14ac:dyDescent="0.2">
      <c r="A2" s="48" t="s">
        <v>17</v>
      </c>
      <c r="B2" s="48"/>
      <c r="C2" s="48"/>
      <c r="D2" s="48"/>
      <c r="E2" s="48"/>
      <c r="F2" s="48"/>
      <c r="G2" s="48"/>
    </row>
    <row r="4" spans="1:7" ht="24.75" customHeight="1" x14ac:dyDescent="0.2">
      <c r="A4" s="53" t="s">
        <v>12</v>
      </c>
      <c r="B4" s="49" t="s">
        <v>3</v>
      </c>
      <c r="C4" s="50" t="s">
        <v>8</v>
      </c>
      <c r="D4" s="50"/>
      <c r="E4" s="50"/>
      <c r="F4" s="50" t="s">
        <v>2</v>
      </c>
      <c r="G4" s="50" t="s">
        <v>7</v>
      </c>
    </row>
    <row r="5" spans="1:7" ht="27.75" customHeight="1" x14ac:dyDescent="0.2">
      <c r="A5" s="53"/>
      <c r="B5" s="49"/>
      <c r="C5" s="12">
        <v>2026</v>
      </c>
      <c r="D5" s="12">
        <v>2027</v>
      </c>
      <c r="E5" s="12">
        <v>2028</v>
      </c>
      <c r="F5" s="50"/>
      <c r="G5" s="50"/>
    </row>
    <row r="6" spans="1:7" ht="19.5" customHeight="1" x14ac:dyDescent="0.2">
      <c r="A6" s="54" t="s">
        <v>10</v>
      </c>
      <c r="B6" s="54"/>
      <c r="C6" s="54"/>
      <c r="D6" s="54"/>
      <c r="E6" s="54"/>
      <c r="F6" s="54"/>
      <c r="G6" s="54"/>
    </row>
    <row r="7" spans="1:7" ht="51" customHeight="1" x14ac:dyDescent="0.2">
      <c r="A7" s="2">
        <v>1</v>
      </c>
      <c r="B7" s="11" t="s">
        <v>11</v>
      </c>
      <c r="C7" s="10">
        <v>152</v>
      </c>
      <c r="D7" s="10"/>
      <c r="E7" s="10"/>
      <c r="F7" s="10">
        <v>152</v>
      </c>
      <c r="G7" s="9" t="s">
        <v>23</v>
      </c>
    </row>
    <row r="8" spans="1:7" ht="51" customHeight="1" x14ac:dyDescent="0.2">
      <c r="A8" s="2">
        <v>2</v>
      </c>
      <c r="B8" s="11" t="s">
        <v>6</v>
      </c>
      <c r="C8" s="10">
        <v>4.7</v>
      </c>
      <c r="D8" s="10">
        <v>59.8</v>
      </c>
      <c r="E8" s="10"/>
      <c r="F8" s="10">
        <v>64.5</v>
      </c>
      <c r="G8" s="9" t="s">
        <v>36</v>
      </c>
    </row>
    <row r="9" spans="1:7" ht="51" customHeight="1" x14ac:dyDescent="0.2">
      <c r="A9" s="2">
        <v>3</v>
      </c>
      <c r="B9" s="8" t="s">
        <v>4</v>
      </c>
      <c r="C9" s="10">
        <v>70.599999999999994</v>
      </c>
      <c r="D9" s="10">
        <v>106.6</v>
      </c>
      <c r="E9" s="10"/>
      <c r="F9" s="10">
        <v>177.2</v>
      </c>
      <c r="G9" s="9" t="s">
        <v>36</v>
      </c>
    </row>
    <row r="10" spans="1:7" ht="51" customHeight="1" x14ac:dyDescent="0.2">
      <c r="A10" s="2">
        <v>4</v>
      </c>
      <c r="B10" s="11" t="s">
        <v>0</v>
      </c>
      <c r="C10" s="10">
        <v>150</v>
      </c>
      <c r="D10" s="10">
        <v>150</v>
      </c>
      <c r="E10" s="10">
        <v>141.1</v>
      </c>
      <c r="F10" s="10">
        <v>441.1</v>
      </c>
      <c r="G10" s="9" t="s">
        <v>24</v>
      </c>
    </row>
    <row r="11" spans="1:7" ht="51" customHeight="1" x14ac:dyDescent="0.2">
      <c r="A11" s="2">
        <v>5</v>
      </c>
      <c r="B11" s="11" t="s">
        <v>1</v>
      </c>
      <c r="C11" s="10">
        <v>150</v>
      </c>
      <c r="D11" s="10">
        <v>150</v>
      </c>
      <c r="E11" s="10">
        <v>32.799999999999997</v>
      </c>
      <c r="F11" s="10">
        <v>332.8</v>
      </c>
      <c r="G11" s="9" t="s">
        <v>24</v>
      </c>
    </row>
    <row r="12" spans="1:7" ht="51" customHeight="1" x14ac:dyDescent="0.2">
      <c r="A12" s="15">
        <v>6</v>
      </c>
      <c r="B12" s="13" t="s">
        <v>9</v>
      </c>
      <c r="C12" s="14">
        <v>147.5</v>
      </c>
      <c r="D12" s="14">
        <v>221.2</v>
      </c>
      <c r="E12" s="14"/>
      <c r="F12" s="14">
        <v>368.7</v>
      </c>
      <c r="G12" s="13" t="s">
        <v>22</v>
      </c>
    </row>
    <row r="13" spans="1:7" ht="31" customHeight="1" x14ac:dyDescent="0.2">
      <c r="A13" s="2">
        <v>7</v>
      </c>
      <c r="B13" s="8" t="s">
        <v>19</v>
      </c>
      <c r="C13" s="4">
        <v>7.5</v>
      </c>
      <c r="D13" s="4">
        <v>30</v>
      </c>
      <c r="E13" s="4"/>
      <c r="F13" s="4">
        <v>37.5</v>
      </c>
      <c r="G13" s="8" t="s">
        <v>25</v>
      </c>
    </row>
    <row r="14" spans="1:7" ht="31" customHeight="1" x14ac:dyDescent="0.2">
      <c r="A14" s="2">
        <v>8</v>
      </c>
      <c r="B14" s="8" t="s">
        <v>20</v>
      </c>
      <c r="C14" s="4"/>
      <c r="D14" s="4">
        <v>442.5</v>
      </c>
      <c r="E14" s="4">
        <v>420</v>
      </c>
      <c r="F14" s="4">
        <v>862.5</v>
      </c>
      <c r="G14" s="8" t="s">
        <v>26</v>
      </c>
    </row>
    <row r="15" spans="1:7" ht="16" customHeight="1" x14ac:dyDescent="0.2">
      <c r="A15" s="51" t="s">
        <v>21</v>
      </c>
      <c r="B15" s="52"/>
      <c r="C15" s="17">
        <v>682.3</v>
      </c>
      <c r="D15" s="17">
        <v>1160.0999999999999</v>
      </c>
      <c r="E15" s="17">
        <v>593.9</v>
      </c>
      <c r="F15" s="17">
        <v>2436.3000000000002</v>
      </c>
      <c r="G15" s="17"/>
    </row>
    <row r="16" spans="1:7" ht="16" x14ac:dyDescent="0.2">
      <c r="A16" s="1"/>
      <c r="B16" s="1"/>
      <c r="C16" s="1"/>
      <c r="D16" s="1"/>
      <c r="E16" s="1"/>
      <c r="F16" s="1"/>
      <c r="G16" s="1"/>
    </row>
    <row r="17" spans="1:7" ht="16" x14ac:dyDescent="0.2">
      <c r="A17" s="1"/>
      <c r="B17" s="1"/>
      <c r="C17" s="1"/>
      <c r="D17" s="1"/>
      <c r="E17" s="1"/>
      <c r="F17" s="1"/>
      <c r="G17" s="1"/>
    </row>
    <row r="18" spans="1:7" ht="16" x14ac:dyDescent="0.2">
      <c r="A18" s="1"/>
      <c r="B18" s="1"/>
      <c r="C18" s="1"/>
      <c r="D18" s="1"/>
      <c r="E18" s="1"/>
      <c r="F18" s="1"/>
      <c r="G18" s="1"/>
    </row>
    <row r="19" spans="1:7" ht="16" x14ac:dyDescent="0.2">
      <c r="A19" s="1"/>
      <c r="B19" s="1"/>
      <c r="C19" s="1"/>
      <c r="D19" s="1"/>
      <c r="E19" s="1"/>
      <c r="F19" s="1"/>
      <c r="G19" s="1"/>
    </row>
    <row r="20" spans="1:7" ht="16" x14ac:dyDescent="0.2">
      <c r="A20" s="1"/>
      <c r="B20" s="1"/>
      <c r="C20" s="1"/>
      <c r="D20" s="1"/>
      <c r="E20" s="1"/>
      <c r="F20" s="1"/>
      <c r="G20" s="1"/>
    </row>
    <row r="21" spans="1:7" ht="16" x14ac:dyDescent="0.2">
      <c r="A21" s="1"/>
      <c r="B21" s="1"/>
      <c r="C21" s="1"/>
      <c r="D21" s="1"/>
      <c r="E21" s="1"/>
      <c r="F21" s="1"/>
      <c r="G21" s="1"/>
    </row>
    <row r="22" spans="1:7" ht="16" x14ac:dyDescent="0.2">
      <c r="A22" s="1"/>
      <c r="B22" s="1"/>
      <c r="C22" s="1"/>
      <c r="D22" s="1"/>
      <c r="E22" s="1"/>
      <c r="F22" s="1"/>
      <c r="G22" s="1"/>
    </row>
    <row r="23" spans="1:7" ht="16" x14ac:dyDescent="0.2">
      <c r="A23" s="1"/>
      <c r="B23" s="1"/>
      <c r="C23" s="1"/>
      <c r="D23" s="1"/>
      <c r="E23" s="1"/>
      <c r="F23" s="1"/>
      <c r="G23" s="1"/>
    </row>
    <row r="24" spans="1:7" ht="16" x14ac:dyDescent="0.2">
      <c r="A24" s="1"/>
      <c r="B24" s="1"/>
      <c r="C24" s="1"/>
      <c r="D24" s="1"/>
      <c r="E24" s="1"/>
      <c r="F24" s="1"/>
      <c r="G24" s="1"/>
    </row>
    <row r="25" spans="1:7" ht="16" x14ac:dyDescent="0.2">
      <c r="A25" s="1"/>
      <c r="B25" s="1"/>
      <c r="C25" s="1"/>
      <c r="D25" s="1"/>
      <c r="E25" s="1"/>
      <c r="F25" s="1"/>
      <c r="G25" s="1"/>
    </row>
    <row r="26" spans="1:7" ht="16" x14ac:dyDescent="0.2">
      <c r="A26" s="1"/>
      <c r="B26" s="1"/>
      <c r="C26" s="1"/>
      <c r="D26" s="1"/>
      <c r="E26" s="1"/>
      <c r="F26" s="1"/>
      <c r="G26" s="1"/>
    </row>
    <row r="27" spans="1:7" ht="16" x14ac:dyDescent="0.2">
      <c r="A27" s="1"/>
      <c r="B27" s="1"/>
      <c r="C27" s="1"/>
      <c r="D27" s="1"/>
      <c r="E27" s="1"/>
      <c r="F27" s="1"/>
      <c r="G27" s="1"/>
    </row>
    <row r="28" spans="1:7" ht="16" x14ac:dyDescent="0.2">
      <c r="A28" s="1"/>
      <c r="B28" s="1"/>
      <c r="C28" s="1"/>
      <c r="D28" s="1"/>
      <c r="E28" s="1"/>
      <c r="F28" s="1"/>
      <c r="G28" s="1"/>
    </row>
  </sheetData>
  <mergeCells count="8">
    <mergeCell ref="A15:B15"/>
    <mergeCell ref="A4:A5"/>
    <mergeCell ref="A6:G6"/>
    <mergeCell ref="A2:G2"/>
    <mergeCell ref="F4:F5"/>
    <mergeCell ref="B4:B5"/>
    <mergeCell ref="C4:E4"/>
    <mergeCell ref="G4:G5"/>
  </mergeCells>
  <pageMargins left="0.7" right="0.7" top="0.75" bottom="0.75" header="0.3" footer="0.3"/>
  <pageSetup paperSize="9" scale="8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4"/>
  <sheetViews>
    <sheetView topLeftCell="A4" workbookViewId="0">
      <selection activeCell="B10" sqref="B10"/>
    </sheetView>
  </sheetViews>
  <sheetFormatPr baseColWidth="10" defaultColWidth="8.83203125" defaultRowHeight="15" x14ac:dyDescent="0.2"/>
  <cols>
    <col min="1" max="1" width="4.5" customWidth="1"/>
    <col min="2" max="2" width="50.6640625" customWidth="1"/>
    <col min="3" max="5" width="11.6640625" customWidth="1"/>
    <col min="6" max="6" width="13.6640625" customWidth="1"/>
    <col min="7" max="7" width="51.6640625" customWidth="1"/>
  </cols>
  <sheetData>
    <row r="2" spans="1:7" ht="18" x14ac:dyDescent="0.2">
      <c r="A2" s="55" t="s">
        <v>18</v>
      </c>
      <c r="B2" s="55"/>
      <c r="C2" s="55"/>
      <c r="D2" s="55"/>
      <c r="E2" s="55"/>
      <c r="F2" s="55"/>
      <c r="G2" s="55"/>
    </row>
    <row r="4" spans="1:7" ht="25.5" customHeight="1" x14ac:dyDescent="0.2">
      <c r="A4" s="49" t="s">
        <v>12</v>
      </c>
      <c r="B4" s="49" t="s">
        <v>3</v>
      </c>
      <c r="C4" s="50" t="s">
        <v>8</v>
      </c>
      <c r="D4" s="50"/>
      <c r="E4" s="50"/>
      <c r="F4" s="50" t="s">
        <v>2</v>
      </c>
      <c r="G4" s="50" t="s">
        <v>7</v>
      </c>
    </row>
    <row r="5" spans="1:7" ht="36.75" customHeight="1" x14ac:dyDescent="0.2">
      <c r="A5" s="49"/>
      <c r="B5" s="49"/>
      <c r="C5" s="12">
        <v>2026</v>
      </c>
      <c r="D5" s="12">
        <v>2027</v>
      </c>
      <c r="E5" s="12">
        <v>2028</v>
      </c>
      <c r="F5" s="50"/>
      <c r="G5" s="50"/>
    </row>
    <row r="6" spans="1:7" ht="51" customHeight="1" x14ac:dyDescent="0.2">
      <c r="A6" s="4">
        <v>1</v>
      </c>
      <c r="B6" s="8" t="s">
        <v>5</v>
      </c>
      <c r="C6" s="2">
        <v>22.4</v>
      </c>
      <c r="D6" s="2">
        <v>23.9</v>
      </c>
      <c r="E6" s="2">
        <v>39.799999999999997</v>
      </c>
      <c r="F6" s="4">
        <v>86.1</v>
      </c>
      <c r="G6" s="9" t="s">
        <v>37</v>
      </c>
    </row>
    <row r="7" spans="1:7" ht="51" customHeight="1" x14ac:dyDescent="0.2">
      <c r="A7" s="4">
        <v>2</v>
      </c>
      <c r="B7" s="16" t="s">
        <v>43</v>
      </c>
      <c r="C7" s="2">
        <v>49.9</v>
      </c>
      <c r="D7" s="2">
        <v>30</v>
      </c>
      <c r="E7" s="3"/>
      <c r="F7" s="4">
        <v>79.900000000000006</v>
      </c>
      <c r="G7" s="9" t="s">
        <v>38</v>
      </c>
    </row>
    <row r="8" spans="1:7" ht="51" customHeight="1" x14ac:dyDescent="0.2">
      <c r="A8" s="4">
        <v>3</v>
      </c>
      <c r="B8" s="16" t="s">
        <v>49</v>
      </c>
      <c r="C8" s="2">
        <v>1</v>
      </c>
      <c r="D8" s="2">
        <v>1</v>
      </c>
      <c r="E8" s="2"/>
      <c r="F8" s="2">
        <v>2</v>
      </c>
      <c r="G8" s="9" t="s">
        <v>38</v>
      </c>
    </row>
    <row r="9" spans="1:7" ht="51" customHeight="1" x14ac:dyDescent="0.2">
      <c r="A9" s="4">
        <v>4</v>
      </c>
      <c r="B9" s="8" t="s">
        <v>13</v>
      </c>
      <c r="C9" s="2">
        <v>5</v>
      </c>
      <c r="D9" s="2">
        <v>5</v>
      </c>
      <c r="E9" s="2"/>
      <c r="F9" s="2">
        <v>10</v>
      </c>
      <c r="G9" s="8" t="s">
        <v>26</v>
      </c>
    </row>
    <row r="10" spans="1:7" ht="51" customHeight="1" x14ac:dyDescent="0.2">
      <c r="A10" s="4">
        <v>5</v>
      </c>
      <c r="B10" s="8" t="s">
        <v>50</v>
      </c>
      <c r="C10" s="2"/>
      <c r="D10" s="2">
        <v>15</v>
      </c>
      <c r="E10" s="2">
        <v>30</v>
      </c>
      <c r="F10" s="2">
        <v>45</v>
      </c>
      <c r="G10" s="8" t="s">
        <v>26</v>
      </c>
    </row>
    <row r="11" spans="1:7" ht="51" customHeight="1" x14ac:dyDescent="0.2">
      <c r="A11" s="4">
        <v>6</v>
      </c>
      <c r="B11" s="8" t="s">
        <v>45</v>
      </c>
      <c r="C11" s="2">
        <v>0.8</v>
      </c>
      <c r="D11" s="2">
        <v>0.2</v>
      </c>
      <c r="E11" s="2"/>
      <c r="F11" s="4">
        <v>1</v>
      </c>
      <c r="G11" s="9" t="s">
        <v>44</v>
      </c>
    </row>
    <row r="12" spans="1:7" ht="51" customHeight="1" x14ac:dyDescent="0.2">
      <c r="A12" s="7">
        <v>7</v>
      </c>
      <c r="B12" s="8" t="s">
        <v>46</v>
      </c>
      <c r="C12" s="2">
        <v>1.7</v>
      </c>
      <c r="D12" s="2">
        <v>1.7</v>
      </c>
      <c r="E12" s="2">
        <v>0.6</v>
      </c>
      <c r="F12" s="4">
        <v>4</v>
      </c>
      <c r="G12" s="8" t="s">
        <v>26</v>
      </c>
    </row>
    <row r="13" spans="1:7" ht="51" customHeight="1" x14ac:dyDescent="0.2">
      <c r="A13" s="7">
        <v>8</v>
      </c>
      <c r="B13" s="8" t="s">
        <v>47</v>
      </c>
      <c r="C13" s="2">
        <v>0.4</v>
      </c>
      <c r="D13" s="2">
        <v>0.1</v>
      </c>
      <c r="E13" s="2"/>
      <c r="F13" s="4">
        <v>0.5</v>
      </c>
      <c r="G13" s="9" t="s">
        <v>48</v>
      </c>
    </row>
    <row r="14" spans="1:7" ht="16" x14ac:dyDescent="0.2">
      <c r="A14" s="46" t="s">
        <v>21</v>
      </c>
      <c r="B14" s="47"/>
      <c r="C14" s="6">
        <v>81.2</v>
      </c>
      <c r="D14" s="6">
        <v>76.900000000000006</v>
      </c>
      <c r="E14" s="6">
        <v>70.400000000000006</v>
      </c>
      <c r="F14" s="6">
        <v>228.5</v>
      </c>
      <c r="G14" s="6"/>
    </row>
    <row r="15" spans="1:7" ht="16" x14ac:dyDescent="0.2">
      <c r="A15" s="1"/>
      <c r="B15" s="1"/>
      <c r="C15" s="1"/>
      <c r="D15" s="1"/>
      <c r="E15" s="1"/>
      <c r="F15" s="1"/>
      <c r="G15" s="1"/>
    </row>
    <row r="16" spans="1:7" ht="16" x14ac:dyDescent="0.2">
      <c r="A16" s="1"/>
      <c r="B16" s="1"/>
      <c r="C16" s="1"/>
      <c r="D16" s="1"/>
      <c r="E16" s="1"/>
      <c r="F16" s="1"/>
      <c r="G16" s="1"/>
    </row>
    <row r="17" spans="1:7" ht="16" x14ac:dyDescent="0.2">
      <c r="A17" s="1"/>
      <c r="B17" s="1"/>
      <c r="C17" s="1"/>
      <c r="D17" s="1"/>
      <c r="E17" s="1"/>
      <c r="F17" s="1"/>
      <c r="G17" s="1"/>
    </row>
    <row r="18" spans="1:7" ht="16" x14ac:dyDescent="0.2">
      <c r="A18" s="1"/>
      <c r="B18" s="1"/>
      <c r="C18" s="1"/>
      <c r="D18" s="1"/>
      <c r="E18" s="1"/>
      <c r="F18" s="1"/>
      <c r="G18" s="1"/>
    </row>
    <row r="19" spans="1:7" ht="16" x14ac:dyDescent="0.2">
      <c r="A19" s="1"/>
      <c r="B19" s="1"/>
      <c r="C19" s="1"/>
      <c r="D19" s="1"/>
      <c r="E19" s="1"/>
      <c r="F19" s="1"/>
      <c r="G19" s="1"/>
    </row>
    <row r="20" spans="1:7" ht="16" x14ac:dyDescent="0.2">
      <c r="A20" s="1"/>
      <c r="B20" s="1"/>
      <c r="C20" s="1"/>
      <c r="D20" s="1"/>
      <c r="E20" s="1"/>
      <c r="F20" s="1"/>
      <c r="G20" s="1"/>
    </row>
    <row r="21" spans="1:7" ht="16" x14ac:dyDescent="0.2">
      <c r="A21" s="1"/>
      <c r="B21" s="1"/>
      <c r="C21" s="1"/>
      <c r="D21" s="1"/>
      <c r="E21" s="1"/>
      <c r="F21" s="1"/>
      <c r="G21" s="1"/>
    </row>
    <row r="22" spans="1:7" ht="16" x14ac:dyDescent="0.2">
      <c r="A22" s="1"/>
      <c r="B22" s="1"/>
      <c r="C22" s="1"/>
      <c r="D22" s="1"/>
      <c r="E22" s="1"/>
      <c r="F22" s="1"/>
      <c r="G22" s="1"/>
    </row>
    <row r="23" spans="1:7" ht="16" x14ac:dyDescent="0.2">
      <c r="A23" s="1"/>
      <c r="B23" s="1"/>
      <c r="C23" s="1"/>
      <c r="D23" s="1"/>
      <c r="E23" s="1"/>
      <c r="F23" s="1"/>
      <c r="G23" s="1"/>
    </row>
    <row r="24" spans="1:7" ht="16" x14ac:dyDescent="0.2">
      <c r="A24" s="1"/>
      <c r="B24" s="1"/>
      <c r="C24" s="1"/>
      <c r="D24" s="1"/>
      <c r="E24" s="1"/>
      <c r="F24" s="1"/>
      <c r="G24" s="1"/>
    </row>
    <row r="25" spans="1:7" ht="16" x14ac:dyDescent="0.2">
      <c r="A25" s="1"/>
      <c r="B25" s="1"/>
      <c r="C25" s="1"/>
      <c r="D25" s="1"/>
      <c r="E25" s="1"/>
      <c r="F25" s="1"/>
      <c r="G25" s="1"/>
    </row>
    <row r="26" spans="1:7" ht="16" x14ac:dyDescent="0.2">
      <c r="A26" s="1"/>
      <c r="B26" s="1"/>
      <c r="C26" s="1"/>
      <c r="D26" s="1"/>
      <c r="E26" s="1"/>
      <c r="F26" s="1"/>
      <c r="G26" s="1"/>
    </row>
    <row r="27" spans="1:7" ht="16" x14ac:dyDescent="0.2">
      <c r="A27" s="1"/>
      <c r="B27" s="1"/>
      <c r="C27" s="1"/>
      <c r="D27" s="1"/>
      <c r="E27" s="1"/>
      <c r="F27" s="1"/>
      <c r="G27" s="1"/>
    </row>
    <row r="28" spans="1:7" ht="16" x14ac:dyDescent="0.2">
      <c r="A28" s="1"/>
      <c r="B28" s="1"/>
      <c r="C28" s="1"/>
      <c r="D28" s="1"/>
      <c r="E28" s="1"/>
      <c r="F28" s="1"/>
      <c r="G28" s="1"/>
    </row>
    <row r="29" spans="1:7" ht="16" x14ac:dyDescent="0.2">
      <c r="A29" s="1"/>
      <c r="B29" s="1"/>
      <c r="C29" s="1"/>
      <c r="D29" s="1"/>
      <c r="E29" s="1"/>
      <c r="F29" s="1"/>
      <c r="G29" s="1"/>
    </row>
    <row r="30" spans="1:7" ht="16" x14ac:dyDescent="0.2">
      <c r="A30" s="1"/>
      <c r="B30" s="1"/>
      <c r="C30" s="1"/>
      <c r="D30" s="1"/>
      <c r="E30" s="1"/>
      <c r="F30" s="1"/>
      <c r="G30" s="1"/>
    </row>
    <row r="31" spans="1:7" ht="16" x14ac:dyDescent="0.2">
      <c r="A31" s="1"/>
      <c r="B31" s="1"/>
      <c r="C31" s="1"/>
      <c r="D31" s="1"/>
      <c r="E31" s="1"/>
      <c r="F31" s="1"/>
      <c r="G31" s="1"/>
    </row>
    <row r="32" spans="1:7" ht="16" x14ac:dyDescent="0.2">
      <c r="A32" s="1"/>
      <c r="B32" s="1"/>
      <c r="C32" s="1"/>
      <c r="D32" s="1"/>
      <c r="E32" s="1"/>
      <c r="F32" s="1"/>
      <c r="G32" s="1"/>
    </row>
    <row r="33" spans="1:7" ht="16" x14ac:dyDescent="0.2">
      <c r="A33" s="1"/>
      <c r="B33" s="1"/>
      <c r="C33" s="1"/>
      <c r="D33" s="1"/>
      <c r="E33" s="1"/>
      <c r="F33" s="1"/>
      <c r="G33" s="1"/>
    </row>
    <row r="34" spans="1:7" ht="16" x14ac:dyDescent="0.2">
      <c r="A34" s="1"/>
      <c r="B34" s="1"/>
      <c r="C34" s="1"/>
      <c r="D34" s="1"/>
      <c r="E34" s="1"/>
      <c r="F34" s="1"/>
      <c r="G34" s="1"/>
    </row>
    <row r="35" spans="1:7" ht="16" x14ac:dyDescent="0.2">
      <c r="A35" s="1"/>
      <c r="B35" s="1"/>
      <c r="C35" s="1"/>
      <c r="D35" s="1"/>
      <c r="E35" s="1"/>
      <c r="F35" s="1"/>
      <c r="G35" s="1"/>
    </row>
    <row r="36" spans="1:7" ht="16" x14ac:dyDescent="0.2">
      <c r="A36" s="1"/>
      <c r="B36" s="1"/>
      <c r="C36" s="1"/>
      <c r="D36" s="1"/>
      <c r="E36" s="1"/>
      <c r="F36" s="1"/>
      <c r="G36" s="1"/>
    </row>
    <row r="37" spans="1:7" ht="16" x14ac:dyDescent="0.2">
      <c r="A37" s="1"/>
      <c r="B37" s="1"/>
      <c r="C37" s="1"/>
      <c r="D37" s="1"/>
      <c r="E37" s="1"/>
      <c r="F37" s="1"/>
      <c r="G37" s="1"/>
    </row>
    <row r="38" spans="1:7" ht="16" x14ac:dyDescent="0.2">
      <c r="A38" s="1"/>
      <c r="B38" s="1"/>
      <c r="C38" s="1"/>
      <c r="D38" s="1"/>
      <c r="E38" s="1"/>
      <c r="F38" s="1"/>
      <c r="G38" s="1"/>
    </row>
    <row r="39" spans="1:7" ht="16" x14ac:dyDescent="0.2">
      <c r="A39" s="1"/>
      <c r="B39" s="1"/>
      <c r="C39" s="1"/>
      <c r="D39" s="1"/>
      <c r="E39" s="1"/>
      <c r="F39" s="1"/>
      <c r="G39" s="1"/>
    </row>
    <row r="40" spans="1:7" ht="16" x14ac:dyDescent="0.2">
      <c r="A40" s="1"/>
      <c r="B40" s="1"/>
      <c r="C40" s="1"/>
      <c r="D40" s="1"/>
      <c r="E40" s="1"/>
      <c r="F40" s="1"/>
      <c r="G40" s="1"/>
    </row>
    <row r="41" spans="1:7" ht="16" x14ac:dyDescent="0.2">
      <c r="A41" s="1"/>
      <c r="B41" s="1"/>
      <c r="C41" s="1"/>
      <c r="D41" s="1"/>
      <c r="E41" s="1"/>
      <c r="F41" s="1"/>
      <c r="G41" s="1"/>
    </row>
    <row r="42" spans="1:7" ht="16" x14ac:dyDescent="0.2">
      <c r="A42" s="1"/>
      <c r="B42" s="1"/>
      <c r="C42" s="1"/>
      <c r="D42" s="1"/>
      <c r="E42" s="1"/>
      <c r="F42" s="1"/>
      <c r="G42" s="1"/>
    </row>
    <row r="43" spans="1:7" ht="16" x14ac:dyDescent="0.2">
      <c r="A43" s="1"/>
      <c r="B43" s="1"/>
      <c r="C43" s="1"/>
      <c r="D43" s="1"/>
      <c r="E43" s="1"/>
      <c r="F43" s="1"/>
      <c r="G43" s="1"/>
    </row>
    <row r="44" spans="1:7" ht="16" x14ac:dyDescent="0.2">
      <c r="A44" s="1"/>
      <c r="B44" s="1"/>
      <c r="C44" s="1"/>
      <c r="D44" s="1"/>
      <c r="E44" s="1"/>
      <c r="F44" s="1"/>
      <c r="G44" s="1"/>
    </row>
  </sheetData>
  <mergeCells count="7">
    <mergeCell ref="G4:G5"/>
    <mergeCell ref="A2:G2"/>
    <mergeCell ref="A14:B14"/>
    <mergeCell ref="A4:A5"/>
    <mergeCell ref="B4:B5"/>
    <mergeCell ref="C4:E4"/>
    <mergeCell ref="F4:F5"/>
  </mergeCells>
  <pageMargins left="0.7" right="0.7" top="0.75" bottom="0.75" header="0.3" footer="0.3"/>
  <pageSetup paperSize="9" scale="84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G11"/>
  <sheetViews>
    <sheetView workbookViewId="0">
      <selection activeCell="G33" sqref="G33"/>
    </sheetView>
  </sheetViews>
  <sheetFormatPr baseColWidth="10" defaultColWidth="8.83203125" defaultRowHeight="15" x14ac:dyDescent="0.2"/>
  <cols>
    <col min="1" max="1" width="4.5" customWidth="1"/>
    <col min="2" max="2" width="50.6640625" customWidth="1"/>
    <col min="3" max="5" width="11.6640625" customWidth="1"/>
    <col min="6" max="6" width="13.6640625" customWidth="1"/>
    <col min="7" max="7" width="51.6640625" customWidth="1"/>
  </cols>
  <sheetData>
    <row r="3" spans="1:7" ht="18" x14ac:dyDescent="0.2">
      <c r="A3" s="55" t="s">
        <v>14</v>
      </c>
      <c r="B3" s="55"/>
      <c r="C3" s="55"/>
      <c r="D3" s="55"/>
      <c r="E3" s="55"/>
      <c r="F3" s="55"/>
      <c r="G3" s="55"/>
    </row>
    <row r="5" spans="1:7" ht="15.75" customHeight="1" x14ac:dyDescent="0.2">
      <c r="A5" s="49" t="s">
        <v>12</v>
      </c>
      <c r="B5" s="49" t="s">
        <v>3</v>
      </c>
      <c r="C5" s="50" t="s">
        <v>8</v>
      </c>
      <c r="D5" s="50"/>
      <c r="E5" s="50"/>
      <c r="F5" s="50" t="s">
        <v>2</v>
      </c>
      <c r="G5" s="50" t="s">
        <v>7</v>
      </c>
    </row>
    <row r="6" spans="1:7" ht="16" x14ac:dyDescent="0.2">
      <c r="A6" s="49"/>
      <c r="B6" s="49"/>
      <c r="C6" s="12">
        <v>2026</v>
      </c>
      <c r="D6" s="12">
        <v>2027</v>
      </c>
      <c r="E6" s="12">
        <v>2028</v>
      </c>
      <c r="F6" s="50"/>
      <c r="G6" s="50"/>
    </row>
    <row r="7" spans="1:7" ht="51" customHeight="1" x14ac:dyDescent="0.2">
      <c r="A7" s="4">
        <v>1</v>
      </c>
      <c r="B7" s="8" t="s">
        <v>15</v>
      </c>
      <c r="C7" s="2">
        <v>14.4</v>
      </c>
      <c r="D7" s="2"/>
      <c r="E7" s="2"/>
      <c r="F7" s="4">
        <v>14.4</v>
      </c>
      <c r="G7" s="16" t="s">
        <v>27</v>
      </c>
    </row>
    <row r="8" spans="1:7" ht="51" customHeight="1" x14ac:dyDescent="0.2">
      <c r="A8" s="4">
        <v>2</v>
      </c>
      <c r="B8" s="16" t="s">
        <v>16</v>
      </c>
      <c r="C8" s="2"/>
      <c r="D8" s="2">
        <v>70</v>
      </c>
      <c r="E8" s="2">
        <v>30</v>
      </c>
      <c r="F8" s="2">
        <v>100</v>
      </c>
      <c r="G8" s="16" t="s">
        <v>26</v>
      </c>
    </row>
    <row r="9" spans="1:7" ht="51" x14ac:dyDescent="0.2">
      <c r="A9" s="7">
        <v>3</v>
      </c>
      <c r="B9" s="22" t="s">
        <v>51</v>
      </c>
      <c r="C9" s="15">
        <v>5</v>
      </c>
      <c r="D9" s="15">
        <v>20</v>
      </c>
      <c r="E9" s="15"/>
      <c r="F9" s="15">
        <v>25</v>
      </c>
      <c r="G9" s="16" t="s">
        <v>26</v>
      </c>
    </row>
    <row r="10" spans="1:7" ht="51" x14ac:dyDescent="0.2">
      <c r="A10" s="4">
        <v>4</v>
      </c>
      <c r="B10" s="16" t="s">
        <v>52</v>
      </c>
      <c r="C10" s="2"/>
      <c r="D10" s="2">
        <v>100</v>
      </c>
      <c r="E10" s="2">
        <v>100</v>
      </c>
      <c r="F10" s="2">
        <v>200</v>
      </c>
      <c r="G10" s="16" t="s">
        <v>26</v>
      </c>
    </row>
    <row r="11" spans="1:7" ht="16" x14ac:dyDescent="0.2">
      <c r="A11" s="46" t="s">
        <v>21</v>
      </c>
      <c r="B11" s="47"/>
      <c r="C11" s="6">
        <v>19.399999999999999</v>
      </c>
      <c r="D11" s="6">
        <v>190</v>
      </c>
      <c r="E11" s="6">
        <v>130</v>
      </c>
      <c r="F11" s="6">
        <v>339.4</v>
      </c>
      <c r="G11" s="6"/>
    </row>
  </sheetData>
  <mergeCells count="7">
    <mergeCell ref="A11:B11"/>
    <mergeCell ref="A3:G3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scale="84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G35"/>
  <sheetViews>
    <sheetView topLeftCell="A4" workbookViewId="0">
      <selection activeCell="F35" sqref="F35"/>
    </sheetView>
  </sheetViews>
  <sheetFormatPr baseColWidth="10" defaultColWidth="8.83203125" defaultRowHeight="15" x14ac:dyDescent="0.2"/>
  <cols>
    <col min="1" max="1" width="4.5" customWidth="1"/>
    <col min="2" max="2" width="50.6640625" customWidth="1"/>
    <col min="3" max="5" width="11.6640625" customWidth="1"/>
    <col min="6" max="6" width="13.6640625" customWidth="1"/>
    <col min="7" max="7" width="51.6640625" customWidth="1"/>
  </cols>
  <sheetData>
    <row r="3" spans="1:7" ht="18" x14ac:dyDescent="0.2">
      <c r="A3" s="55" t="s">
        <v>31</v>
      </c>
      <c r="B3" s="55"/>
      <c r="C3" s="55"/>
      <c r="D3" s="55"/>
      <c r="E3" s="55"/>
      <c r="F3" s="55"/>
      <c r="G3" s="55"/>
    </row>
    <row r="5" spans="1:7" ht="15.75" customHeight="1" x14ac:dyDescent="0.2">
      <c r="A5" s="49" t="s">
        <v>12</v>
      </c>
      <c r="B5" s="49" t="s">
        <v>3</v>
      </c>
      <c r="C5" s="50" t="s">
        <v>8</v>
      </c>
      <c r="D5" s="50"/>
      <c r="E5" s="50"/>
      <c r="F5" s="50" t="s">
        <v>2</v>
      </c>
      <c r="G5" s="50" t="s">
        <v>7</v>
      </c>
    </row>
    <row r="6" spans="1:7" ht="16" x14ac:dyDescent="0.2">
      <c r="A6" s="49"/>
      <c r="B6" s="49"/>
      <c r="C6" s="12">
        <v>2026</v>
      </c>
      <c r="D6" s="12">
        <v>2027</v>
      </c>
      <c r="E6" s="12">
        <v>2028</v>
      </c>
      <c r="F6" s="50"/>
      <c r="G6" s="50"/>
    </row>
    <row r="7" spans="1:7" ht="21.75" customHeight="1" x14ac:dyDescent="0.2">
      <c r="A7" s="54" t="s">
        <v>28</v>
      </c>
      <c r="B7" s="54"/>
      <c r="C7" s="54"/>
      <c r="D7" s="54"/>
      <c r="E7" s="54"/>
      <c r="F7" s="54"/>
      <c r="G7" s="54"/>
    </row>
    <row r="8" spans="1:7" ht="52" customHeight="1" x14ac:dyDescent="0.2">
      <c r="A8" s="2">
        <v>1</v>
      </c>
      <c r="B8" s="11" t="s">
        <v>29</v>
      </c>
      <c r="C8" s="10">
        <v>5</v>
      </c>
      <c r="D8" s="10">
        <v>70</v>
      </c>
      <c r="E8" s="10">
        <v>97.5</v>
      </c>
      <c r="F8" s="10">
        <v>172.5</v>
      </c>
      <c r="G8" s="9" t="s">
        <v>30</v>
      </c>
    </row>
    <row r="9" spans="1:7" ht="52" customHeight="1" x14ac:dyDescent="0.2">
      <c r="A9" s="2">
        <v>2</v>
      </c>
      <c r="B9" s="11" t="s">
        <v>0</v>
      </c>
      <c r="C9" s="10">
        <v>2</v>
      </c>
      <c r="D9" s="10">
        <v>10</v>
      </c>
      <c r="E9" s="10">
        <v>14.2</v>
      </c>
      <c r="F9" s="10">
        <v>26.2</v>
      </c>
      <c r="G9" s="9" t="s">
        <v>30</v>
      </c>
    </row>
    <row r="10" spans="1:7" ht="52" customHeight="1" x14ac:dyDescent="0.2">
      <c r="A10" s="2">
        <v>3</v>
      </c>
      <c r="B10" s="11" t="s">
        <v>32</v>
      </c>
      <c r="C10" s="10">
        <v>5</v>
      </c>
      <c r="D10" s="10">
        <v>170</v>
      </c>
      <c r="E10" s="10">
        <v>387.6</v>
      </c>
      <c r="F10" s="10">
        <v>562.6</v>
      </c>
      <c r="G10" s="9" t="s">
        <v>30</v>
      </c>
    </row>
    <row r="11" spans="1:7" ht="52" customHeight="1" x14ac:dyDescent="0.2">
      <c r="A11" s="15">
        <v>4</v>
      </c>
      <c r="B11" s="13" t="s">
        <v>33</v>
      </c>
      <c r="C11" s="14">
        <v>11</v>
      </c>
      <c r="D11" s="14">
        <v>106</v>
      </c>
      <c r="E11" s="14">
        <v>236.2</v>
      </c>
      <c r="F11" s="14">
        <v>353.2</v>
      </c>
      <c r="G11" s="9" t="s">
        <v>30</v>
      </c>
    </row>
    <row r="12" spans="1:7" ht="31" customHeight="1" x14ac:dyDescent="0.2">
      <c r="A12" s="2">
        <v>5</v>
      </c>
      <c r="B12" s="8" t="s">
        <v>19</v>
      </c>
      <c r="C12" s="4">
        <v>15</v>
      </c>
      <c r="D12" s="4">
        <v>35</v>
      </c>
      <c r="E12" s="4"/>
      <c r="F12" s="4">
        <v>50</v>
      </c>
      <c r="G12" s="8" t="s">
        <v>26</v>
      </c>
    </row>
    <row r="13" spans="1:7" ht="31" customHeight="1" x14ac:dyDescent="0.2">
      <c r="A13" s="2">
        <v>6</v>
      </c>
      <c r="B13" s="8" t="s">
        <v>20</v>
      </c>
      <c r="C13" s="4"/>
      <c r="D13" s="4">
        <v>252</v>
      </c>
      <c r="E13" s="4">
        <v>225</v>
      </c>
      <c r="F13" s="4">
        <v>477</v>
      </c>
      <c r="G13" s="8" t="s">
        <v>26</v>
      </c>
    </row>
    <row r="14" spans="1:7" ht="31" customHeight="1" x14ac:dyDescent="0.2">
      <c r="A14" s="2">
        <v>7</v>
      </c>
      <c r="B14" s="11" t="s">
        <v>35</v>
      </c>
      <c r="C14" s="10">
        <v>5</v>
      </c>
      <c r="D14" s="10">
        <v>70</v>
      </c>
      <c r="E14" s="10"/>
      <c r="F14" s="10">
        <v>75</v>
      </c>
      <c r="G14" s="8" t="s">
        <v>26</v>
      </c>
    </row>
    <row r="15" spans="1:7" ht="31" customHeight="1" x14ac:dyDescent="0.2">
      <c r="A15" s="2">
        <v>8</v>
      </c>
      <c r="B15" s="8" t="s">
        <v>34</v>
      </c>
      <c r="C15" s="10">
        <v>15</v>
      </c>
      <c r="D15" s="10">
        <v>50</v>
      </c>
      <c r="E15" s="10">
        <v>110</v>
      </c>
      <c r="F15" s="10">
        <v>175</v>
      </c>
      <c r="G15" s="8" t="s">
        <v>26</v>
      </c>
    </row>
    <row r="16" spans="1:7" ht="16" x14ac:dyDescent="0.2">
      <c r="A16" s="56" t="s">
        <v>21</v>
      </c>
      <c r="B16" s="56"/>
      <c r="C16" s="6">
        <v>58</v>
      </c>
      <c r="D16" s="6">
        <v>763</v>
      </c>
      <c r="E16" s="6">
        <v>1070.5</v>
      </c>
      <c r="F16" s="6">
        <v>1891.5</v>
      </c>
      <c r="G16" s="5"/>
    </row>
    <row r="17" spans="1:7" ht="16" x14ac:dyDescent="0.2">
      <c r="A17" s="1"/>
      <c r="B17" s="1"/>
      <c r="C17" s="1"/>
      <c r="D17" s="1"/>
      <c r="E17" s="1"/>
      <c r="F17" s="1"/>
      <c r="G17" s="1"/>
    </row>
    <row r="18" spans="1:7" ht="16" x14ac:dyDescent="0.2">
      <c r="A18" s="1"/>
      <c r="B18" s="1"/>
      <c r="C18" s="1"/>
      <c r="D18" s="1"/>
      <c r="E18" s="1"/>
      <c r="F18" s="1"/>
      <c r="G18" s="1"/>
    </row>
    <row r="19" spans="1:7" ht="16" x14ac:dyDescent="0.2">
      <c r="A19" s="1"/>
      <c r="B19" s="1"/>
      <c r="C19" s="1"/>
      <c r="D19" s="1"/>
      <c r="E19" s="1"/>
      <c r="F19" s="1"/>
      <c r="G19" s="1"/>
    </row>
    <row r="20" spans="1:7" ht="16" x14ac:dyDescent="0.2">
      <c r="A20" s="1"/>
      <c r="B20" s="1"/>
      <c r="C20" s="1"/>
      <c r="D20" s="1"/>
      <c r="E20" s="1"/>
      <c r="F20" s="1"/>
      <c r="G20" s="1"/>
    </row>
    <row r="21" spans="1:7" ht="16" x14ac:dyDescent="0.2">
      <c r="A21" s="1"/>
      <c r="B21" s="1"/>
      <c r="C21" s="1"/>
      <c r="D21" s="1"/>
      <c r="E21" s="1"/>
      <c r="F21" s="1"/>
      <c r="G21" s="1"/>
    </row>
    <row r="22" spans="1:7" ht="16" x14ac:dyDescent="0.2">
      <c r="A22" s="1"/>
      <c r="B22" s="1"/>
      <c r="C22" s="1"/>
      <c r="D22" s="1"/>
      <c r="E22" s="1"/>
      <c r="F22" s="1"/>
      <c r="G22" s="1"/>
    </row>
    <row r="23" spans="1:7" ht="16" x14ac:dyDescent="0.2">
      <c r="A23" s="1"/>
      <c r="B23" s="1"/>
      <c r="C23" s="1"/>
      <c r="D23" s="1"/>
      <c r="E23" s="1"/>
      <c r="F23" s="1"/>
      <c r="G23" s="1"/>
    </row>
    <row r="24" spans="1:7" ht="16" x14ac:dyDescent="0.2">
      <c r="A24" s="1"/>
      <c r="B24" s="1"/>
      <c r="C24" s="1"/>
      <c r="D24" s="1"/>
      <c r="E24" s="1"/>
      <c r="F24" s="1"/>
      <c r="G24" s="1"/>
    </row>
    <row r="25" spans="1:7" ht="16" x14ac:dyDescent="0.2">
      <c r="A25" s="1"/>
      <c r="B25" s="1"/>
      <c r="C25" s="1"/>
      <c r="D25" s="1"/>
      <c r="E25" s="1"/>
      <c r="F25" s="1"/>
      <c r="G25" s="1"/>
    </row>
    <row r="26" spans="1:7" ht="16" x14ac:dyDescent="0.2">
      <c r="A26" s="1"/>
      <c r="B26" s="1"/>
      <c r="C26" s="1"/>
      <c r="D26" s="1"/>
      <c r="E26" s="1"/>
      <c r="F26" s="1"/>
      <c r="G26" s="1"/>
    </row>
    <row r="27" spans="1:7" ht="16" x14ac:dyDescent="0.2">
      <c r="A27" s="1"/>
      <c r="B27" s="1"/>
      <c r="C27" s="1"/>
      <c r="D27" s="1"/>
      <c r="E27" s="1"/>
      <c r="F27" s="1"/>
      <c r="G27" s="1"/>
    </row>
    <row r="28" spans="1:7" ht="16" x14ac:dyDescent="0.2">
      <c r="A28" s="1"/>
      <c r="B28" s="1"/>
      <c r="C28" s="1"/>
      <c r="D28" s="1"/>
      <c r="E28" s="1"/>
      <c r="F28" s="1"/>
      <c r="G28" s="1"/>
    </row>
    <row r="29" spans="1:7" ht="16" x14ac:dyDescent="0.2">
      <c r="A29" s="1"/>
      <c r="B29" s="1"/>
      <c r="C29" s="1"/>
      <c r="D29" s="1"/>
      <c r="E29" s="1"/>
      <c r="F29" s="1"/>
      <c r="G29" s="1"/>
    </row>
    <row r="30" spans="1:7" ht="16" x14ac:dyDescent="0.2">
      <c r="A30" s="1"/>
      <c r="B30" s="1"/>
      <c r="C30" s="1"/>
      <c r="D30" s="1"/>
      <c r="E30" s="1"/>
      <c r="F30" s="1"/>
      <c r="G30" s="1"/>
    </row>
    <row r="31" spans="1:7" ht="16" x14ac:dyDescent="0.2">
      <c r="A31" s="1"/>
      <c r="B31" s="1"/>
      <c r="C31" s="1"/>
      <c r="D31" s="1"/>
      <c r="E31" s="1"/>
      <c r="F31" s="1"/>
      <c r="G31" s="1"/>
    </row>
    <row r="32" spans="1:7" ht="16" x14ac:dyDescent="0.2">
      <c r="A32" s="1"/>
      <c r="B32" s="1"/>
      <c r="C32" s="1"/>
      <c r="D32" s="1"/>
      <c r="E32" s="1"/>
      <c r="F32" s="1"/>
      <c r="G32" s="1"/>
    </row>
    <row r="33" spans="1:7" ht="16" x14ac:dyDescent="0.2">
      <c r="A33" s="1"/>
      <c r="B33" s="1"/>
      <c r="C33" s="1"/>
      <c r="D33" s="1"/>
      <c r="E33" s="1"/>
      <c r="F33" s="1"/>
      <c r="G33" s="1"/>
    </row>
    <row r="34" spans="1:7" ht="16" x14ac:dyDescent="0.2">
      <c r="A34" s="1"/>
      <c r="B34" s="1"/>
      <c r="C34" s="1"/>
      <c r="D34" s="1"/>
      <c r="E34" s="1"/>
      <c r="F34" s="1"/>
      <c r="G34" s="1"/>
    </row>
    <row r="35" spans="1:7" ht="16" x14ac:dyDescent="0.2">
      <c r="A35" s="1"/>
      <c r="B35" s="1"/>
      <c r="C35" s="1"/>
      <c r="D35" s="1"/>
      <c r="E35" s="1"/>
      <c r="F35" s="1"/>
      <c r="G35" s="1"/>
    </row>
  </sheetData>
  <mergeCells count="8">
    <mergeCell ref="A7:G7"/>
    <mergeCell ref="A16:B16"/>
    <mergeCell ref="A3:G3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 1119</vt:lpstr>
      <vt:lpstr> Свод</vt:lpstr>
      <vt:lpstr>Новоуральск</vt:lpstr>
      <vt:lpstr>Заречный</vt:lpstr>
      <vt:lpstr>Северск</vt:lpstr>
      <vt:lpstr>Озерск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TorgashinAA</dc:creator>
  <cp:lastModifiedBy>Имилия Камара</cp:lastModifiedBy>
  <cp:lastPrinted>2025-10-09T09:08:05Z</cp:lastPrinted>
  <dcterms:created xsi:type="dcterms:W3CDTF">2015-06-05T18:19:34Z</dcterms:created>
  <dcterms:modified xsi:type="dcterms:W3CDTF">2025-10-22T12:22:31Z</dcterms:modified>
</cp:coreProperties>
</file>