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020" windowHeight="11790" tabRatio="978" activeTab="1"/>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57" l="1"/>
  <c r="O28" i="54" l="1"/>
  <c r="O27" i="54"/>
  <c r="X28" i="54" l="1"/>
  <c r="X27" i="54"/>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9" i="37" s="1"/>
  <c r="J22" i="37"/>
  <c r="J21" i="37"/>
  <c r="J20" i="37"/>
  <c r="J26" i="37" s="1"/>
  <c r="J19" i="37"/>
  <c r="J25" i="37" s="1"/>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C50"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36" i="54"/>
  <c r="C37" i="54" s="1"/>
  <c r="C38" i="54" s="1"/>
  <c r="C39" i="54" s="1"/>
  <c r="C40" i="54" s="1"/>
  <c r="X30" i="54"/>
  <c r="O26" i="54"/>
  <c r="C26"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C25" i="37"/>
  <c r="G25" i="37"/>
  <c r="G29" i="37"/>
  <c r="C26" i="37"/>
  <c r="C29" i="37"/>
  <c r="J27" i="37"/>
  <c r="F26" i="37"/>
  <c r="AC82" i="56"/>
  <c r="AC80" i="56"/>
  <c r="AC78" i="56"/>
  <c r="AC79" i="56"/>
  <c r="X9" i="56"/>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C38" i="56"/>
  <c r="B20" i="37"/>
  <c r="B26" i="37" s="1"/>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78" i="56"/>
  <c r="T54" i="56"/>
  <c r="R66" i="56"/>
  <c r="T66" i="56"/>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7" i="39"/>
  <c r="F8" i="39"/>
  <c r="F4" i="39"/>
  <c r="H4" i="13"/>
  <c r="H3" i="13"/>
  <c r="R11" i="2"/>
  <c r="O11" i="2"/>
  <c r="L11" i="2"/>
  <c r="F13" i="39"/>
  <c r="F11" i="39"/>
  <c r="F12" i="39"/>
  <c r="F10" i="39"/>
  <c r="J5" i="53"/>
  <c r="Y19" i="54" l="1"/>
  <c r="Y28" i="54" s="1"/>
  <c r="Y18" i="54"/>
  <c r="Y110" i="54" s="1"/>
  <c r="AM42" i="56"/>
  <c r="AN43" i="56"/>
  <c r="E6" i="39"/>
  <c r="AD57" i="56"/>
  <c r="T71" i="56"/>
  <c r="F9" i="56" s="1"/>
  <c r="Y111" i="55"/>
  <c r="E11" i="39"/>
  <c r="E19" i="39"/>
  <c r="T83" i="56"/>
  <c r="F10" i="56" s="1"/>
  <c r="T35" i="56"/>
  <c r="F6" i="56" s="1"/>
  <c r="E8" i="39"/>
  <c r="E14" i="39"/>
  <c r="AC83" i="56"/>
  <c r="E4" i="39"/>
  <c r="E9" i="39"/>
  <c r="E18" i="39"/>
  <c r="E10" i="39"/>
  <c r="E13" i="39"/>
  <c r="E5" i="39"/>
  <c r="E21" i="39"/>
  <c r="O99" i="54"/>
  <c r="X99" i="54" s="1"/>
  <c r="O27" i="55"/>
  <c r="X27" i="55" s="1"/>
  <c r="O29" i="55"/>
  <c r="X29" i="55" s="1"/>
  <c r="O51" i="55"/>
  <c r="X51" i="55" s="1"/>
  <c r="O53" i="55"/>
  <c r="X53" i="55" s="1"/>
  <c r="O75" i="55"/>
  <c r="Y75" i="55" s="1"/>
  <c r="O77" i="55"/>
  <c r="O99" i="55"/>
  <c r="X99" i="55" s="1"/>
  <c r="O101" i="55"/>
  <c r="X101" i="55" s="1"/>
  <c r="O123" i="55"/>
  <c r="X123" i="55" s="1"/>
  <c r="X127" i="55" s="1"/>
  <c r="O125" i="55"/>
  <c r="X125" i="55" s="1"/>
  <c r="W42" i="56"/>
  <c r="O29" i="54"/>
  <c r="X29" i="54" s="1"/>
  <c r="O50" i="54"/>
  <c r="X50" i="54" s="1"/>
  <c r="O74" i="54"/>
  <c r="X74" i="54" s="1"/>
  <c r="O77" i="54"/>
  <c r="X77" i="54" s="1"/>
  <c r="O98" i="54"/>
  <c r="X98" i="54" s="1"/>
  <c r="O101" i="54"/>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A87" i="55"/>
  <c r="AC66" i="56"/>
  <c r="AK46" i="56"/>
  <c r="AC68" i="56"/>
  <c r="AL46" i="56"/>
  <c r="AD67" i="56"/>
  <c r="Z132" i="55"/>
  <c r="AM78" i="56"/>
  <c r="AK79" i="56"/>
  <c r="C15" i="55"/>
  <c r="C15" i="54"/>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Z19" i="54"/>
  <c r="Z28" i="54" s="1"/>
  <c r="Y53" i="54"/>
  <c r="Y102" i="54"/>
  <c r="Y75" i="54"/>
  <c r="Y78" i="54"/>
  <c r="X77" i="55"/>
  <c r="Y77" i="55"/>
  <c r="Y30" i="54"/>
  <c r="Y100" i="54"/>
  <c r="X100" i="54"/>
  <c r="X54" i="55"/>
  <c r="AJ34" i="56"/>
  <c r="X76" i="54"/>
  <c r="Y76" i="54"/>
  <c r="Y28" i="55"/>
  <c r="X28" i="55"/>
  <c r="X123" i="54"/>
  <c r="Y123" i="54"/>
  <c r="Z19" i="55"/>
  <c r="Z101" i="55" s="1"/>
  <c r="Y26" i="55"/>
  <c r="Y74" i="55"/>
  <c r="Y122" i="55"/>
  <c r="Y50" i="55"/>
  <c r="Y53"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100" i="55"/>
  <c r="Y126" i="55"/>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AA19" i="54" l="1"/>
  <c r="Z27" i="54"/>
  <c r="Y27" i="54"/>
  <c r="Y98" i="54"/>
  <c r="Y103" i="54" s="1"/>
  <c r="Y124" i="54"/>
  <c r="Y122" i="54"/>
  <c r="Y101" i="54"/>
  <c r="Y99" i="54"/>
  <c r="Y29" i="54"/>
  <c r="Y50" i="54"/>
  <c r="Y55" i="54" s="1"/>
  <c r="F11" i="56"/>
  <c r="Y27" i="55"/>
  <c r="X75" i="55"/>
  <c r="X101" i="54"/>
  <c r="X103" i="54" s="1"/>
  <c r="AE33" i="56"/>
  <c r="Z9" i="56"/>
  <c r="AF79" i="56" s="1"/>
  <c r="Y123" i="55"/>
  <c r="Y125" i="55"/>
  <c r="Y29" i="55"/>
  <c r="AC71" i="56"/>
  <c r="Y51" i="55"/>
  <c r="Y99" i="55"/>
  <c r="Y103" i="55" s="1"/>
  <c r="Y77" i="54"/>
  <c r="X103" i="55"/>
  <c r="AK47" i="56"/>
  <c r="AL71" i="56"/>
  <c r="Y74"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9"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51" i="54"/>
  <c r="AA100" i="54"/>
  <c r="AA78" i="54"/>
  <c r="AA75" i="54"/>
  <c r="AA126" i="54"/>
  <c r="AA77" i="54"/>
  <c r="AA74" i="54"/>
  <c r="AA54" i="54"/>
  <c r="AA26" i="54"/>
  <c r="AB19" i="54"/>
  <c r="AA99" i="54"/>
  <c r="AA122" i="54"/>
  <c r="AA125" i="54"/>
  <c r="AA50" i="54"/>
  <c r="AA30" i="54"/>
  <c r="AA53" i="54"/>
  <c r="AA123" i="54"/>
  <c r="AA102" i="54"/>
  <c r="AA76" i="54"/>
  <c r="AA101" i="54"/>
  <c r="AA29"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79" i="55"/>
  <c r="Y41" i="55"/>
  <c r="Z89" i="55"/>
  <c r="W83" i="56"/>
  <c r="Z75" i="55"/>
  <c r="Y79" i="54"/>
  <c r="X55" i="54"/>
  <c r="AJ35" i="56"/>
  <c r="AD47" i="56"/>
  <c r="AC47" i="56"/>
  <c r="W71" i="56"/>
  <c r="X31" i="55"/>
  <c r="W59" i="56"/>
  <c r="Y113" i="55"/>
  <c r="Y89" i="55"/>
  <c r="Y79" i="55"/>
  <c r="X79" i="54"/>
  <c r="X55" i="55"/>
  <c r="Z77" i="55"/>
  <c r="Z77" i="54"/>
  <c r="Z125" i="54"/>
  <c r="Z74" i="54"/>
  <c r="Z50" i="54"/>
  <c r="Z75" i="54"/>
  <c r="Z99" i="54"/>
  <c r="Z102" i="54"/>
  <c r="Z126" i="54"/>
  <c r="Z53" i="54"/>
  <c r="Z123" i="54"/>
  <c r="Z122" i="54"/>
  <c r="Z51" i="54"/>
  <c r="Z100" i="54"/>
  <c r="Z54" i="54"/>
  <c r="Z98" i="54"/>
  <c r="Z78" i="54"/>
  <c r="Z52" i="54"/>
  <c r="Z30" i="54"/>
  <c r="Z124" i="54"/>
  <c r="Z26" i="54"/>
  <c r="AL35" i="56"/>
  <c r="AI59" i="56"/>
  <c r="AJ71" i="56"/>
  <c r="AL83" i="56"/>
  <c r="AK71" i="56"/>
  <c r="AJ59" i="56"/>
  <c r="Z65" i="55"/>
  <c r="Z137" i="55"/>
  <c r="X59" i="56"/>
  <c r="X127" i="54"/>
  <c r="Z54" i="55"/>
  <c r="X31" i="54"/>
  <c r="AI35" i="56"/>
  <c r="AN35" i="56"/>
  <c r="Y31" i="54" l="1"/>
  <c r="Y127" i="54"/>
  <c r="AA27" i="54"/>
  <c r="AA28" i="54"/>
  <c r="AA31" i="54" s="1"/>
  <c r="AB27" i="54"/>
  <c r="AB28" i="54"/>
  <c r="Y31" i="55"/>
  <c r="AF46" i="56"/>
  <c r="AF58" i="56"/>
  <c r="AF66" i="56"/>
  <c r="AF71" i="56" s="1"/>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Y9" i="55" s="1"/>
  <c r="Z81" i="56"/>
  <c r="AE59" i="56"/>
  <c r="Z43" i="56"/>
  <c r="Z45" i="56"/>
  <c r="Z57" i="56"/>
  <c r="Z68" i="56"/>
  <c r="AA10" i="56"/>
  <c r="AA81" i="56" s="1"/>
  <c r="H8" i="37"/>
  <c r="AA65" i="55"/>
  <c r="AE47" i="56"/>
  <c r="Z111" i="54"/>
  <c r="AA113" i="55"/>
  <c r="AA57" i="56"/>
  <c r="Z58" i="56"/>
  <c r="Z30" i="56"/>
  <c r="Z70" i="56"/>
  <c r="Z31" i="56"/>
  <c r="AG66" i="56"/>
  <c r="AG67" i="56"/>
  <c r="AG78" i="56"/>
  <c r="AG56" i="56"/>
  <c r="AA41" i="55"/>
  <c r="AE35" i="56"/>
  <c r="AA89" i="55"/>
  <c r="AB87" i="55"/>
  <c r="AE71"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9" i="54"/>
  <c r="AB75" i="54"/>
  <c r="AB74" i="54"/>
  <c r="AB77" i="54"/>
  <c r="AB98" i="54"/>
  <c r="AB53" i="54"/>
  <c r="AB26" i="54"/>
  <c r="AB125" i="54"/>
  <c r="AB102" i="54"/>
  <c r="AB123" i="54"/>
  <c r="AB101" i="54"/>
  <c r="AB122" i="54"/>
  <c r="AB124" i="54"/>
  <c r="AB54" i="54"/>
  <c r="AB30" i="54"/>
  <c r="AB99" i="54"/>
  <c r="AB78" i="54"/>
  <c r="AB100" i="54"/>
  <c r="AB52" i="54"/>
  <c r="AC19" i="54"/>
  <c r="AB51" i="54"/>
  <c r="AB76" i="54"/>
  <c r="AB126" i="54"/>
  <c r="AB50" i="54"/>
  <c r="X9" i="54"/>
  <c r="D5" i="37"/>
  <c r="Z127" i="54"/>
  <c r="Z55" i="54"/>
  <c r="D6" i="37"/>
  <c r="X9" i="55"/>
  <c r="E8" i="37"/>
  <c r="Y10" i="55"/>
  <c r="Z31" i="55"/>
  <c r="Z103" i="55"/>
  <c r="Z79" i="55"/>
  <c r="AA103" i="54"/>
  <c r="AC27" i="54" l="1"/>
  <c r="P27" i="54" s="1"/>
  <c r="AC28" i="54"/>
  <c r="P28" i="54" s="1"/>
  <c r="AG43" i="56"/>
  <c r="AG30" i="56"/>
  <c r="AG45" i="56"/>
  <c r="AG34" i="56"/>
  <c r="AG35" i="56" s="1"/>
  <c r="AG33" i="56"/>
  <c r="AG46" i="56"/>
  <c r="AG32" i="56"/>
  <c r="AG82" i="56"/>
  <c r="AG57" i="56"/>
  <c r="AG81" i="56"/>
  <c r="AG54" i="56"/>
  <c r="AG59" i="56" s="1"/>
  <c r="AG70" i="56"/>
  <c r="AG69" i="56"/>
  <c r="AG79" i="56"/>
  <c r="AG58" i="56"/>
  <c r="AF59" i="56"/>
  <c r="AF83" i="56"/>
  <c r="AF35" i="56"/>
  <c r="AF47" i="56"/>
  <c r="E6" i="37"/>
  <c r="AA45" i="56"/>
  <c r="AA47" i="56" s="1"/>
  <c r="AG42" i="56"/>
  <c r="AG68" i="56"/>
  <c r="AG80" i="56"/>
  <c r="AG83" i="56" s="1"/>
  <c r="AG31" i="56"/>
  <c r="AB9" i="56"/>
  <c r="AH44" i="56" s="1"/>
  <c r="AA30" i="56"/>
  <c r="AA35" i="56" s="1"/>
  <c r="AG44" i="56"/>
  <c r="J4" i="57"/>
  <c r="AB10" i="56"/>
  <c r="AB46" i="56" s="1"/>
  <c r="AA56" i="56"/>
  <c r="AA59" i="56" s="1"/>
  <c r="AA80" i="56"/>
  <c r="J8" i="37"/>
  <c r="Z47" i="56"/>
  <c r="Z83" i="56"/>
  <c r="Z59" i="56"/>
  <c r="Z35" i="56"/>
  <c r="AH58" i="56"/>
  <c r="AH66" i="56"/>
  <c r="AC133" i="55"/>
  <c r="T133" i="55" s="1"/>
  <c r="AA10" i="55"/>
  <c r="AA71" i="56"/>
  <c r="AA83" i="56"/>
  <c r="Z71" i="56"/>
  <c r="F7" i="37"/>
  <c r="H5"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125" i="54"/>
  <c r="P125" i="54" s="1"/>
  <c r="AC126" i="54"/>
  <c r="P126" i="54" s="1"/>
  <c r="AC122" i="54"/>
  <c r="P122" i="54" s="1"/>
  <c r="AC77" i="54"/>
  <c r="P77" i="54" s="1"/>
  <c r="AC98" i="54"/>
  <c r="AC99" i="54"/>
  <c r="P99" i="54" s="1"/>
  <c r="AC123" i="54"/>
  <c r="P123" i="54" s="1"/>
  <c r="AC29" i="54"/>
  <c r="P29" i="54" s="1"/>
  <c r="AC101" i="54"/>
  <c r="P101" i="54" s="1"/>
  <c r="AC76" i="54"/>
  <c r="P76" i="54" s="1"/>
  <c r="AC53" i="54"/>
  <c r="P53" i="54" s="1"/>
  <c r="AC52" i="54"/>
  <c r="P52"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G71" i="56" l="1"/>
  <c r="AH70" i="56"/>
  <c r="AH80" i="56"/>
  <c r="AG47" i="56"/>
  <c r="H7" i="37" s="1"/>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B35" i="56" l="1"/>
  <c r="AH83" i="56"/>
  <c r="AH47" i="56"/>
  <c r="AH71" i="56"/>
  <c r="AH59" i="56"/>
  <c r="AH35" i="56"/>
  <c r="AB59" i="56"/>
  <c r="AB47" i="56"/>
  <c r="AB83" i="56"/>
  <c r="AB71" i="56"/>
  <c r="AC10" i="55"/>
  <c r="E7" i="55" s="1"/>
  <c r="G5"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E6" i="54"/>
  <c r="D35" i="32"/>
  <c r="I6" i="37"/>
  <c r="J6" i="37" s="1"/>
  <c r="AC9" i="55"/>
  <c r="AC10" i="54" l="1"/>
  <c r="I5" i="37"/>
  <c r="J5" i="37" s="1"/>
  <c r="H9" i="37"/>
  <c r="AC11" i="55"/>
  <c r="E6" i="55"/>
  <c r="E30" i="32"/>
  <c r="I9" i="37" l="1"/>
  <c r="J9" i="37" s="1"/>
  <c r="I12" i="37"/>
  <c r="J12" i="37" s="1"/>
  <c r="E7" i="54"/>
  <c r="AC11" i="54"/>
  <c r="E8" i="55"/>
  <c r="E32" i="32" s="1"/>
  <c r="D32" i="32" s="1"/>
  <c r="E34" i="32"/>
  <c r="F5" i="57"/>
  <c r="D5" i="53"/>
  <c r="D30" i="32"/>
  <c r="E43" i="32" l="1"/>
  <c r="I5" i="53" s="1"/>
  <c r="I4" i="57"/>
  <c r="E5" i="57"/>
  <c r="E31" i="32"/>
  <c r="E8" i="54"/>
  <c r="E28" i="32" s="1"/>
  <c r="D34" i="32"/>
  <c r="F5" i="53"/>
  <c r="D43" i="32" l="1"/>
  <c r="D28" i="32"/>
  <c r="E44" i="32"/>
  <c r="D31" i="32"/>
  <c r="E5" i="53"/>
  <c r="K5" i="53" l="1"/>
  <c r="D44" i="32"/>
</calcChain>
</file>

<file path=xl/comments1.xml><?xml version="1.0" encoding="utf-8"?>
<comments xmlns="http://schemas.openxmlformats.org/spreadsheetml/2006/main">
  <authors>
    <author>Олег</author>
  </authors>
  <commentList>
    <comment ref="D2" author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<sst xmlns="http://schemas.openxmlformats.org/spreadsheetml/2006/main" count="2900" uniqueCount="1339">
  <si>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</si>
  <si>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</si>
  <si>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</si>
  <si>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</si>
  <si>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</si>
  <si>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</si>
  <si>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</si>
  <si>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</si>
  <si>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</si>
  <si>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</si>
  <si>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</si>
  <si>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</si>
  <si>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</si>
  <si>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</si>
  <si>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</si>
  <si>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</si>
  <si>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</si>
  <si>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</si>
  <si>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</si>
  <si>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</si>
  <si>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</si>
  <si>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</si>
  <si>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</si>
  <si>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</si>
  <si>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</si>
  <si>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</si>
  <si>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</si>
  <si>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</si>
  <si>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</si>
  <si>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</si>
  <si>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</si>
  <si>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</si>
  <si>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</si>
  <si>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</si>
  <si>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</si>
  <si>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</si>
  <si>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</si>
  <si>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</si>
  <si>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</si>
  <si>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</si>
  <si>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</si>
  <si>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</si>
  <si>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</si>
  <si>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</si>
  <si>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</si>
  <si>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</si>
  <si>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</si>
  <si>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</si>
  <si>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</si>
  <si>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</si>
  <si>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</si>
  <si>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</si>
  <si>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</si>
  <si>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</si>
  <si>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</si>
  <si>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</si>
  <si>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</si>
  <si>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</si>
  <si>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</si>
  <si>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</si>
  <si>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</si>
  <si>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</si>
  <si>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</si>
  <si>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</si>
  <si>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</si>
  <si>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</si>
  <si>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</si>
  <si>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</si>
  <si>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</si>
  <si>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</si>
  <si>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</si>
  <si>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</si>
  <si>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</si>
  <si>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</si>
  <si>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</si>
  <si>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</si>
  <si>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</si>
  <si>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</si>
  <si>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</si>
  <si>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</si>
  <si>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</si>
  <si>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</si>
  <si>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</si>
  <si>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</si>
  <si>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</si>
  <si>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</si>
  <si>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</si>
  <si>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</si>
  <si>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</si>
  <si>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</si>
  <si>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</si>
  <si>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</si>
  <si>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</si>
  <si>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</si>
  <si>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</si>
  <si>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</si>
  <si>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</si>
  <si>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</si>
  <si>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</si>
  <si>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</si>
  <si>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</si>
  <si>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</si>
  <si>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</si>
  <si>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</si>
  <si>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</si>
  <si>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</si>
  <si>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</si>
  <si>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</si>
  <si>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</si>
  <si>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</si>
  <si>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</si>
  <si>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</si>
  <si>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</si>
  <si>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</si>
  <si>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</si>
  <si>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</si>
  <si>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</si>
  <si>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</si>
  <si>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</si>
  <si>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</si>
  <si>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</si>
  <si>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</si>
  <si>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</si>
  <si>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</si>
  <si>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</si>
  <si>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</si>
  <si>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</si>
  <si>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</si>
  <si>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</si>
  <si>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</si>
  <si>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</si>
  <si>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</si>
  <si>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</si>
  <si>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</si>
  <si>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</si>
  <si>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</si>
  <si>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</si>
  <si>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</si>
  <si>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</si>
  <si>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</si>
  <si>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</si>
  <si>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</si>
  <si>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</si>
  <si>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</si>
  <si>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</si>
  <si>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</si>
  <si>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</si>
  <si>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</si>
  <si>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</si>
  <si>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</si>
  <si>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</si>
  <si>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</si>
  <si>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</si>
  <si>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</si>
  <si>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</si>
  <si>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</si>
  <si>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</si>
  <si>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</si>
  <si>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</si>
  <si>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</si>
  <si>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</si>
  <si>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</si>
  <si>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</si>
  <si>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</si>
  <si>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</si>
  <si>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</si>
  <si>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</si>
  <si>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</si>
  <si>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</si>
  <si>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</si>
  <si>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</si>
  <si>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</si>
  <si>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</si>
  <si>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</si>
  <si>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</si>
  <si>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</si>
  <si>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</si>
  <si>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</si>
  <si>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</si>
  <si>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</si>
  <si>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</si>
  <si>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</si>
  <si>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</si>
  <si>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</si>
  <si>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</si>
  <si>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</si>
  <si>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</si>
  <si>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</si>
  <si>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</si>
  <si>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</si>
  <si>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</si>
  <si>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</si>
  <si>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</si>
  <si>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</si>
  <si>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</si>
  <si>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</si>
  <si>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</si>
  <si>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</si>
  <si>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</si>
  <si>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</si>
  <si>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</si>
  <si>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</si>
  <si>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</si>
  <si>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</si>
  <si>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</si>
  <si>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</si>
  <si>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</si>
  <si>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</si>
  <si>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</si>
  <si>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</si>
  <si>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</si>
  <si>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</si>
  <si>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</si>
  <si>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</si>
  <si>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</si>
  <si>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</si>
  <si>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</si>
  <si>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</si>
  <si>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</si>
  <si>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</si>
  <si>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</si>
  <si>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</si>
  <si>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</si>
  <si>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</si>
  <si>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</si>
  <si>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</si>
  <si>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</si>
  <si>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</si>
  <si>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</si>
  <si>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</si>
  <si>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</si>
  <si>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</si>
  <si>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</si>
  <si>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</si>
  <si>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</si>
  <si>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</si>
  <si>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</si>
  <si>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</si>
  <si>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</si>
  <si>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</si>
  <si>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</si>
  <si>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</si>
  <si>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</si>
  <si>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</si>
  <si>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</si>
  <si>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</si>
  <si>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</si>
  <si>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</si>
  <si>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</si>
  <si>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</si>
  <si>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</si>
  <si>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</si>
  <si>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</si>
  <si>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</si>
  <si>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</si>
  <si>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</si>
  <si>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</si>
  <si>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</si>
  <si>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</si>
  <si>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</si>
  <si>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</si>
  <si>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</si>
  <si>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</si>
  <si>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</si>
  <si>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</si>
  <si>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</si>
  <si>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</si>
  <si>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</si>
  <si>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</si>
  <si>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</si>
  <si>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</si>
  <si>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</si>
  <si>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</si>
  <si>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</si>
  <si>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</si>
  <si>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</si>
  <si>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</si>
  <si>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</si>
  <si>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</si>
  <si>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</si>
  <si>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</si>
  <si>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</si>
  <si>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</si>
  <si>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</si>
  <si>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</si>
  <si>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</si>
  <si>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</si>
  <si>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</si>
  <si>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</si>
  <si>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</si>
  <si>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</si>
  <si>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</si>
  <si>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</si>
  <si>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</si>
  <si>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</si>
  <si>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</si>
  <si>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</si>
  <si>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</si>
  <si>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</si>
  <si>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</si>
  <si>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</si>
  <si>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</si>
  <si>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</si>
  <si>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</si>
  <si>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</si>
  <si>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</si>
  <si>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</si>
  <si>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</si>
  <si>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</si>
  <si>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</si>
  <si>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</si>
  <si>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</si>
  <si>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</si>
  <si>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</si>
  <si>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</si>
  <si>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</si>
  <si>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</si>
  <si>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</si>
  <si>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</si>
  <si>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</si>
  <si>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</si>
  <si>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</si>
  <si>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</si>
  <si>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</si>
  <si>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</si>
  <si>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</si>
  <si>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</si>
  <si>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</si>
  <si>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</si>
  <si>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</si>
  <si>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</si>
  <si>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</si>
  <si>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</si>
  <si>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</si>
  <si>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</si>
  <si>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</si>
  <si>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</si>
  <si>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</si>
  <si>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</si>
  <si>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</si>
  <si>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</si>
  <si>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</si>
  <si>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</si>
  <si>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</si>
  <si>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</si>
  <si>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</si>
  <si>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</si>
  <si>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</si>
  <si>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</si>
  <si>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</si>
  <si>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</si>
  <si>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</si>
  <si>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</si>
  <si>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</si>
  <si>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</si>
  <si>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</si>
  <si>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</si>
  <si>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</si>
  <si>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</si>
  <si>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</si>
  <si>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</si>
  <si>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</si>
  <si>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</si>
  <si>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</si>
  <si>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</si>
  <si>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</si>
  <si>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</si>
  <si>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</si>
  <si>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</si>
  <si>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</si>
  <si>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</si>
  <si>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</si>
  <si>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</si>
  <si>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</si>
  <si>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</si>
  <si>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</si>
  <si>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</si>
  <si>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</si>
  <si>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</si>
  <si>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</si>
  <si>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</si>
  <si>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</si>
  <si>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</si>
  <si>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</si>
  <si>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</si>
  <si>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</si>
  <si>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</si>
  <si>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</si>
  <si>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</si>
  <si>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</si>
  <si>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</si>
  <si>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</si>
  <si>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</si>
  <si>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</si>
  <si>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</si>
  <si>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</si>
  <si>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</si>
  <si>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</si>
  <si>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</si>
  <si>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</si>
  <si>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</si>
  <si>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</si>
  <si>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</si>
  <si>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</si>
  <si>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</si>
  <si>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</si>
  <si>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</si>
  <si>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</si>
  <si>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</si>
  <si>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</si>
  <si>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</si>
  <si>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</si>
  <si>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</si>
  <si>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</si>
  <si>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</si>
  <si>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</si>
  <si>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</si>
  <si>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</si>
  <si>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</si>
  <si>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</si>
  <si>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</si>
  <si>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</si>
  <si>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</si>
  <si>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</si>
  <si>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</si>
  <si>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</si>
  <si>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</si>
  <si>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</si>
  <si>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</si>
  <si>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</si>
  <si>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</si>
  <si>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</si>
  <si>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</si>
  <si>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</si>
  <si>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</si>
  <si>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</si>
  <si>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</si>
  <si>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</si>
  <si>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</si>
  <si>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</si>
  <si>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</si>
  <si>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</si>
  <si>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</si>
  <si>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</si>
  <si>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</si>
  <si>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</si>
  <si>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</si>
  <si>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</si>
  <si>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</si>
  <si>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</si>
  <si>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</si>
  <si>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</si>
  <si>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</si>
  <si>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</si>
  <si>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</si>
  <si>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</si>
  <si>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</si>
  <si>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</si>
  <si>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</si>
  <si>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</si>
  <si>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</si>
  <si>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</si>
  <si>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</si>
  <si>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</si>
  <si>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</si>
  <si>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</si>
  <si>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</si>
  <si>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</si>
  <si>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</si>
  <si>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</si>
  <si>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</si>
  <si>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</si>
  <si>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</si>
  <si>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</si>
  <si>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</si>
  <si>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</si>
  <si>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</si>
  <si>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</si>
  <si>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</si>
  <si>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</si>
  <si>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</si>
  <si>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</si>
  <si>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</si>
  <si>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</si>
  <si>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</si>
  <si>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</si>
  <si>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</si>
  <si>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</si>
  <si>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</si>
  <si>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</si>
  <si>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</si>
  <si>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</si>
  <si>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</si>
  <si>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</si>
  <si>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</si>
  <si>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</si>
  <si>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</si>
  <si>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</si>
  <si>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</si>
  <si>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</si>
  <si>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</si>
  <si>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</si>
  <si>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</si>
  <si>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</si>
  <si>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</si>
  <si>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</si>
  <si>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</si>
  <si>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</si>
  <si>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</si>
  <si>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</si>
  <si>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</si>
  <si>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</si>
  <si>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</si>
  <si>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</si>
  <si>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</si>
  <si>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</si>
  <si>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</si>
  <si>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</si>
  <si>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</si>
  <si>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</si>
  <si>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</si>
  <si>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</si>
  <si>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</si>
  <si>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</si>
  <si>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</si>
  <si>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</si>
  <si>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</si>
  <si>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</si>
  <si>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</si>
  <si>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</si>
  <si>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</si>
  <si>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</si>
  <si>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</si>
  <si>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</si>
  <si>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</si>
  <si>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</si>
  <si>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</si>
  <si>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</si>
  <si>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</si>
  <si>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</si>
  <si>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</si>
  <si>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</si>
  <si>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</si>
  <si>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</si>
  <si>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</si>
  <si>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</si>
  <si>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</si>
  <si>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</si>
  <si>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</si>
  <si>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</si>
  <si>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</si>
  <si>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</si>
  <si>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</si>
  <si>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</si>
  <si>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</si>
  <si>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</si>
  <si>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</si>
  <si>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</si>
  <si>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</si>
  <si>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</si>
  <si>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</si>
  <si>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</si>
  <si>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</si>
  <si>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</si>
  <si>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</si>
  <si>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</si>
  <si>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</si>
  <si>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</si>
  <si>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</si>
  <si>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</si>
  <si>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</si>
  <si>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</si>
  <si>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</si>
  <si>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</si>
  <si>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</si>
  <si>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</si>
  <si>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</si>
  <si>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</si>
  <si>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</si>
  <si>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</si>
  <si>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</si>
  <si>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</si>
  <si>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</si>
  <si>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</si>
  <si>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</si>
  <si>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</si>
  <si>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</si>
  <si>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</si>
  <si>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</si>
  <si>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</si>
  <si>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</si>
  <si>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</si>
  <si>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</si>
  <si>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</si>
  <si>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</si>
  <si>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</si>
  <si>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</si>
  <si>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</si>
  <si>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</si>
  <si>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</si>
  <si>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</si>
  <si>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</si>
  <si>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</si>
  <si>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</si>
  <si>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</si>
  <si>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</si>
  <si>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</si>
  <si>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</si>
  <si>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</si>
  <si>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</si>
  <si>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</si>
  <si>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</si>
  <si>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</si>
  <si>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</si>
  <si>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</si>
  <si>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</si>
  <si>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</si>
  <si>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</si>
  <si>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</si>
  <si>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</si>
  <si>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</si>
  <si>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</si>
  <si>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</si>
  <si>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</si>
  <si>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</si>
  <si>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</si>
  <si>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</si>
  <si>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</si>
  <si>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</si>
  <si>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</si>
  <si>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</si>
  <si>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</si>
  <si>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</si>
  <si>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</si>
  <si>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</si>
  <si>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</si>
  <si>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</si>
  <si>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</si>
  <si>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</si>
  <si>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</si>
  <si>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</si>
  <si>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</si>
  <si>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</si>
  <si>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</si>
  <si>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</si>
  <si>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</si>
  <si>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</si>
  <si>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</si>
  <si>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</si>
  <si>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</si>
  <si>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</si>
  <si>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</si>
  <si>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</si>
  <si>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</si>
  <si>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</si>
  <si>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</si>
  <si>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</si>
  <si>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</si>
  <si>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</si>
  <si>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</si>
  <si>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</si>
  <si>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</si>
  <si>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</si>
  <si>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</si>
  <si>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</si>
  <si>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</si>
  <si>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</si>
  <si>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</si>
  <si>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</si>
  <si>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</si>
  <si>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</si>
  <si>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</si>
  <si>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</si>
  <si>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</si>
  <si>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</si>
  <si>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</si>
  <si>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</si>
  <si>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</si>
  <si>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</si>
  <si>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</si>
  <si>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</si>
  <si>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</si>
  <si>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</si>
  <si>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</si>
  <si>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</si>
  <si>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</si>
  <si>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</si>
  <si>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</si>
  <si>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</si>
  <si>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</si>
  <si>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</si>
  <si>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</si>
  <si>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</si>
  <si>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</si>
  <si>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</si>
  <si>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</si>
  <si>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</si>
  <si>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</si>
  <si>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</si>
  <si>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</si>
  <si>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</si>
  <si>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</si>
  <si>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</si>
  <si>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</si>
  <si>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</si>
  <si>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</si>
  <si>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</si>
  <si>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</si>
  <si>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</si>
  <si>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</si>
  <si>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</si>
  <si>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</si>
  <si>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</si>
  <si>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</si>
  <si>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</si>
  <si>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</si>
  <si>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</si>
  <si>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</si>
  <si>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</si>
  <si>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</si>
  <si>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</si>
  <si>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</si>
  <si>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</si>
  <si>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</si>
  <si>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</si>
  <si>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</si>
  <si>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</si>
  <si>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</si>
  <si>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</si>
  <si>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</si>
  <si>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</si>
  <si>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</si>
  <si>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</si>
  <si>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</si>
  <si>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</si>
  <si>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</si>
  <si>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</si>
  <si>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</si>
  <si>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</si>
  <si>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</si>
  <si>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</si>
  <si>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</si>
  <si>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</si>
  <si>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</si>
  <si>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</si>
  <si>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</si>
  <si>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</si>
  <si>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</si>
  <si>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</si>
  <si>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</si>
  <si>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</si>
  <si>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</si>
  <si>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</si>
  <si>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</si>
  <si>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</si>
  <si>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</si>
  <si>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</si>
  <si>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</si>
  <si>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</si>
  <si>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</si>
  <si>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</si>
  <si>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</si>
  <si>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</si>
  <si>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</si>
  <si>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</si>
  <si>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</si>
  <si>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</si>
  <si>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</si>
  <si>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</si>
  <si>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</si>
  <si>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</si>
  <si>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</si>
  <si>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</si>
  <si>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</si>
  <si>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</si>
  <si>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</si>
  <si>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</si>
  <si>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</si>
  <si>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</si>
  <si>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</si>
  <si>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</si>
  <si>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</si>
  <si>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</si>
  <si>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</si>
  <si>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</si>
  <si>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</si>
  <si>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</si>
  <si>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</si>
  <si>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</si>
  <si>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</si>
  <si>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</si>
  <si>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</si>
  <si>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</si>
  <si>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</si>
  <si>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</si>
  <si>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</si>
  <si>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</si>
  <si>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</si>
  <si>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</si>
  <si>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</si>
  <si>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</si>
  <si>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</si>
  <si>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</si>
  <si>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</si>
  <si>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</si>
  <si>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</si>
  <si>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</si>
  <si>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</si>
  <si>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</si>
  <si>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</si>
  <si>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</si>
  <si>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</si>
  <si>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</si>
  <si>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</si>
  <si>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</si>
  <si>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</si>
  <si>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</si>
  <si>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</si>
  <si>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</si>
  <si>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</si>
  <si>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</si>
  <si>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</si>
  <si>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</si>
  <si>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</si>
  <si>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</si>
  <si>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</si>
  <si>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</si>
  <si>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</si>
  <si>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</si>
  <si>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</si>
  <si>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</si>
  <si>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</si>
  <si>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</si>
  <si>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</si>
  <si>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</si>
  <si>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</si>
  <si>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</si>
  <si>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</si>
  <si>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</si>
  <si>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</si>
  <si>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</si>
  <si>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</si>
  <si>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</si>
  <si>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</si>
  <si>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</si>
  <si>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</si>
  <si>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</si>
  <si>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</si>
  <si>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</si>
  <si>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</si>
  <si>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</si>
  <si>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</si>
  <si>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</si>
  <si>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</si>
  <si>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</si>
  <si>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</si>
  <si>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</si>
  <si>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</si>
  <si>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</si>
  <si>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</si>
  <si>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</si>
  <si>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</si>
  <si>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</si>
  <si>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</si>
  <si>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</si>
  <si>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</si>
  <si>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</si>
  <si>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</si>
  <si>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</si>
  <si>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</si>
  <si>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</si>
  <si>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</si>
  <si>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</si>
  <si>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</si>
  <si>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</si>
  <si>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</si>
  <si>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</si>
  <si>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</si>
  <si>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</si>
  <si>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</si>
  <si>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</si>
  <si>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</si>
  <si>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</si>
  <si>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</si>
  <si>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</si>
  <si>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</si>
  <si>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</si>
  <si>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</si>
  <si>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</si>
  <si>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</si>
  <si>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</si>
  <si>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</si>
  <si>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</si>
  <si>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</si>
  <si>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</si>
  <si>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</si>
  <si>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</si>
  <si>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</si>
  <si>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</si>
  <si>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</si>
  <si>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</si>
  <si>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</si>
  <si>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</si>
  <si>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</si>
  <si>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</si>
  <si>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</si>
  <si>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</si>
  <si>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</si>
  <si>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</si>
  <si>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</si>
  <si>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</si>
  <si>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</si>
  <si>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</si>
  <si>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</si>
  <si>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</si>
  <si>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</si>
  <si>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</si>
  <si>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</si>
  <si>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</si>
  <si>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</si>
  <si>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</si>
  <si>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</si>
  <si>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</si>
  <si>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</si>
  <si>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</si>
  <si>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</si>
  <si>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</si>
  <si>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</si>
  <si>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</si>
  <si>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</si>
  <si>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</si>
  <si>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</si>
  <si>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</si>
  <si>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</si>
  <si>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</si>
  <si>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</si>
  <si>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</si>
  <si>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</si>
  <si>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</si>
  <si>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</si>
  <si>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</si>
  <si>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</si>
  <si>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</si>
  <si>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</si>
  <si>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</si>
  <si>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</si>
  <si>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</si>
  <si>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</si>
  <si>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</si>
  <si>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</si>
  <si>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</si>
  <si>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</si>
  <si>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</si>
  <si>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</si>
  <si>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</si>
  <si>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</si>
  <si>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</si>
  <si>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</si>
  <si>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</si>
  <si>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</si>
  <si>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</si>
  <si>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</si>
  <si>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</si>
  <si>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</si>
  <si>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</si>
  <si>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</si>
  <si>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</si>
  <si>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</si>
  <si>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</si>
  <si>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</si>
  <si>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</si>
  <si>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</si>
  <si>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</si>
  <si>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</si>
  <si>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</si>
  <si>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</si>
  <si>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</si>
  <si>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</si>
  <si>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</si>
  <si>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</si>
  <si>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</si>
  <si>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</si>
  <si>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</si>
  <si>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</si>
  <si>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</si>
  <si>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</si>
  <si>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</si>
  <si>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</si>
  <si>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</si>
  <si>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</si>
  <si>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</si>
  <si>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</si>
  <si>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</si>
  <si>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</si>
  <si>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</si>
  <si>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</si>
  <si>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</si>
  <si>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</si>
  <si>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</si>
  <si>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</si>
  <si>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</si>
  <si>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</si>
  <si>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</si>
  <si>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</si>
  <si>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</si>
  <si>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</si>
  <si>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</si>
  <si>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</si>
  <si>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</si>
  <si>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</si>
  <si>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</si>
  <si>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</si>
  <si>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</si>
  <si>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</si>
  <si>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</si>
  <si>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</si>
  <si>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</si>
  <si>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</si>
  <si>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</si>
  <si>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</si>
  <si>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</si>
  <si>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</si>
  <si>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</si>
  <si>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</si>
  <si>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</si>
  <si>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</si>
  <si>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</si>
  <si>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</si>
  <si>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</si>
  <si>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</si>
  <si>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</si>
  <si>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</si>
  <si>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</si>
  <si>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</si>
  <si>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</si>
  <si>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</si>
  <si>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</si>
  <si>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</si>
  <si>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</si>
  <si>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</si>
  <si>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</si>
  <si>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</si>
  <si>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</si>
  <si>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</si>
  <si>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</si>
  <si>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</si>
  <si>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</si>
  <si>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</si>
  <si>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</si>
  <si>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</si>
  <si>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</si>
  <si>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</si>
  <si>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</si>
  <si>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</si>
  <si>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</si>
  <si>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</si>
  <si>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</si>
  <si>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</si>
  <si>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</si>
  <si>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</si>
  <si>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</si>
  <si>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</si>
  <si>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</si>
  <si>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</si>
  <si>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</si>
  <si>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</si>
  <si>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</si>
  <si>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</si>
  <si>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</si>
  <si>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</si>
  <si>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</si>
  <si>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</si>
  <si>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</si>
  <si>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</si>
  <si>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</si>
  <si>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</si>
  <si>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</si>
  <si>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</si>
  <si>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</si>
  <si>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</si>
  <si>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</si>
  <si>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</si>
  <si>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</si>
  <si>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</si>
  <si>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</si>
  <si>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</si>
  <si>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</si>
  <si>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</si>
  <si>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</si>
  <si>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</si>
  <si>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</si>
  <si>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</si>
  <si>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</si>
  <si>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</si>
  <si>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</si>
  <si>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</si>
  <si>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</si>
  <si>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</si>
  <si>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</si>
  <si>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</si>
  <si>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</si>
  <si>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</si>
  <si>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</si>
  <si>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</si>
  <si>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</si>
  <si>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</si>
  <si>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</si>
  <si>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</si>
  <si>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</si>
  <si>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</si>
  <si>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</si>
  <si>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</si>
  <si>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</si>
  <si>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</si>
  <si>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</si>
  <si>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</si>
  <si>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</si>
  <si>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</si>
  <si>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</si>
  <si>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</si>
  <si>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</si>
  <si>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</si>
  <si>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</si>
  <si>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</si>
  <si>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</si>
  <si>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</si>
  <si>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</si>
  <si>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</si>
  <si>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</si>
  <si>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</si>
  <si>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</si>
  <si>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</si>
  <si>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</si>
  <si>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</si>
  <si>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</si>
  <si>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</si>
  <si>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</si>
  <si>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</si>
  <si>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</si>
  <si>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</si>
  <si>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</si>
  <si>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</si>
  <si>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</si>
  <si>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</si>
  <si>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</si>
  <si>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</si>
  <si>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</si>
  <si>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</si>
  <si>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</si>
  <si>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</si>
  <si>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</si>
  <si>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</si>
  <si>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</si>
  <si>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</si>
  <si>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</si>
  <si>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</si>
  <si>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</si>
  <si>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</si>
  <si>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</si>
  <si>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</si>
  <si>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</si>
  <si>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</si>
  <si>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</si>
  <si>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</si>
  <si>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</si>
  <si>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</si>
  <si>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</si>
  <si>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</si>
  <si>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</si>
  <si>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</si>
  <si>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</si>
  <si>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</si>
  <si>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</si>
  <si>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</si>
  <si>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</si>
  <si>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</si>
  <si>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</si>
  <si>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</si>
  <si>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</si>
  <si>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</si>
  <si>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</si>
  <si>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</si>
  <si>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</si>
  <si>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</si>
  <si>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</si>
  <si>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</si>
  <si>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</si>
  <si>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</si>
  <si>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</si>
  <si>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</si>
  <si>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</si>
  <si>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</si>
  <si>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</si>
  <si>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</si>
  <si>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</si>
  <si>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</si>
  <si>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</si>
  <si>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</si>
  <si>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</si>
  <si>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</si>
  <si>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</si>
  <si>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</si>
  <si>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</si>
  <si>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</si>
  <si>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</si>
  <si>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</si>
  <si>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</si>
  <si>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</si>
  <si>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</si>
  <si>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</si>
  <si>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</si>
  <si>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</si>
  <si>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</si>
  <si>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</si>
  <si>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</si>
  <si>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</si>
  <si>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</si>
  <si>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</si>
  <si>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</si>
  <si>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</si>
  <si>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</si>
  <si>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</si>
  <si>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</si>
  <si>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</si>
  <si>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</si>
  <si>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</si>
  <si>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</si>
  <si>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</si>
  <si>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</si>
  <si>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</si>
  <si>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</si>
  <si>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</si>
  <si>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</si>
  <si>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</si>
  <si>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</si>
  <si>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</si>
  <si>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</si>
  <si>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</si>
  <si>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</si>
  <si>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</si>
  <si>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</si>
  <si>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</si>
  <si>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</si>
  <si>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</si>
  <si>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</si>
  <si>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</si>
  <si>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</si>
  <si>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</si>
  <si>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</si>
  <si>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</si>
  <si>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</si>
  <si>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</si>
  <si>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</si>
  <si>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</si>
  <si>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</si>
  <si>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</si>
  <si>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</si>
  <si>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</si>
  <si>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</si>
  <si>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</si>
  <si>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</si>
  <si>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</si>
  <si>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</si>
  <si>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</si>
  <si>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</si>
  <si>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</si>
  <si>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</si>
  <si>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</si>
  <si>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</si>
  <si>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</si>
  <si>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</si>
  <si>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</si>
  <si>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</si>
  <si>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</si>
  <si>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</si>
  <si>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</si>
  <si>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</si>
  <si>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</si>
  <si>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</si>
  <si>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</si>
  <si>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</si>
  <si>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</si>
  <si>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</si>
  <si>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</si>
  <si>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</si>
  <si>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</si>
  <si>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</si>
  <si>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</si>
  <si>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</si>
  <si>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</si>
  <si>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</si>
  <si>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</si>
  <si>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</si>
  <si>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</si>
  <si>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</si>
  <si>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</si>
  <si>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</si>
  <si>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</si>
  <si>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</si>
  <si>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</si>
  <si>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</si>
  <si>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</si>
  <si>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</si>
  <si>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</si>
  <si>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</si>
  <si>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</si>
  <si>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</si>
  <si>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</si>
  <si>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</si>
  <si>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</si>
  <si>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</si>
  <si>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Производственный календарь на 2026 год</t>
  </si>
  <si>
    <t>Физические, юридические лица, осуществляющие проведение дноуглубительных и других работ, связанных с изменением дна и берегов водных объектов, претендующие на получение решения органа местного самоуправления об использовании донного грунта</t>
  </si>
  <si>
    <t>Информация о правоприменительной практике Роснедр (письмо Роснедр от 20.03.2026 № ОК-04-26/6466)</t>
  </si>
  <si>
    <t>Справочник типовых оценок и стандартных величин: лист 2.1, группа  12, пункт 2</t>
  </si>
  <si>
    <t>Справочник типовых оценок и стандартных величин: лист 2.1, группа  12, пункт 6</t>
  </si>
  <si>
    <t>Можно использовать справочник стандартных величин: стандартные затраты рабочего времени на выполнение типовых операций (действий)
Источник данных: Справочник типовых оценок и стандартных издержек Минэкономразвития России, лист "2.2. Стандартная стоимость часа работы персонала в разрезе видов деятельности", пункт 172 "Работы строительные специализированные прочие", актуальные данные по 2025 году</t>
  </si>
  <si>
    <t>Согласно письму Роснедр от 20.03.2026 № ОК-04-26/6466 о направлении информации о количестве заключений территориального органа Роснедр об отсутствии твердых полезных ископаемых, не относящихся к общераспространенным полезным ископаемым, в грунтах, извлеченных при проведении дноуглубительных и других работ, связанных с изменением дна и берегов водных объектов, выданных с 2020 г. по 2022 г. количество заключений об отсутствии твердых полезных ископаемых, не относящихся к общераспространенным полезным ископаемым, в грунтах, извлеченных при проведении дноуглубительных и других работ, связанных с изменением дна и берегов водных объектов, выданных территориальными органами Роснедр с 2020 г. по 2022 г., составило: 2022 г. - 188, 2021 г. - 131, 2020 г. - 80.
Таким образом, усредненное количество заключений в год составляет 133 ((188+131+80)/3 = 133). 
Для цели оценки затрат количество заявлений о рассмотрении возможности использования донного грунта в интересах третьих лиц берем равным 133 в год.</t>
  </si>
  <si>
    <t>Подготовка заявления для получения заключения о соответствии использование водных объектов для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 лицами, не указанными в статье 7.1 Водного кодекса, схемам комплексного использования и охраны водных объектов, правилам использования водохранилищ</t>
  </si>
  <si>
    <t>Направление в территориальный орган Росводресурсов заявления для получения заключения о соответствии использование водных объектов для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 лицами, не указанными в статье 7.1 Водного кодекса, схемам комплексного использования и охраны водных объектов, правилам использования водохранилищ</t>
  </si>
  <si>
    <t>Подготовка заявления для получения решения о предоставлении водного объекта в пользование в целях проведения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t>
  </si>
  <si>
    <t>Направление в территориальный орган Росводресурсов заявления для получения решения о предоставлении водного объекта в пользование в целях проведения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t>
  </si>
  <si>
    <t>Часть 3 статьи 52.1 в редакции проекта федерального закона «О внесении изменений в Водный кодекс  Российской Федерации».
Использование водных объектов для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 лицами, не указанными в статье 7.1 настоящего Кодекса, осуществляется при условии наличия заключения федерального органа исполнительной власти, осуществляющего функции по оказанию государственных услуг и управлению федеральным имуществом в сфере водных ресурсов, о соответствии такой деятельности схемам комплексного использования и охраны водных объектов, правилам использования водохранилищ.</t>
  </si>
  <si>
    <t>Подготовка заявления для получения заключения об отсутствии в донном грунте твердых полезных ископаемых, не относящихся к общераспространным полезным ископаемым</t>
  </si>
  <si>
    <t>Направление в территориальный орган Федерального агентства по недропользованию заявления для получения заключения об отсутствии в донном грунте твердых полезных ископаемых, не относящихся к общераспространенным полезным ископаемым</t>
  </si>
  <si>
    <t xml:space="preserve">Направление заявки оператору электронной площадки в сроки, указанные в извещении о проведении аукциона. 
</t>
  </si>
  <si>
    <t>абзац 2 части 4 статьи 52.3 в редакции проекта федерального закона «О внесении изменений в Водный кодекс  Российской Федерации»</t>
  </si>
  <si>
    <t>Часть 2 статьи 52.3 в редакции проекта федерального закона «О внесении изменений в Водный кодекс  Российской Федерации»</t>
  </si>
  <si>
    <t>Часть 2 статьи 52.3 Водного кодекса Российской Федерации в редакции проекта федерального закона «О внесении изменений в Водный кодекс  Российской Федерации»</t>
  </si>
  <si>
    <t>Часть 3 статьи 52.1 Водного кодекса Российской Федерации  в редакции проекта федерального закона «О внесении изменений в Водный кодекс  Российской Федерации»</t>
  </si>
  <si>
    <t>Пункт 7 части 3 статьи 11, часть 3.1 статьи 22 , часть 2 статьи 52.1 Водного кодекса Российской Федерации  в редакции проекта федерального закона «О внесении изменений в Водный кодекс  Российской Федерации»</t>
  </si>
  <si>
    <t>Часть 3 статьи 52.1 Водного кодекса Российской Федерации в редакции проекта федерального закона «О внесении изменений в Водный кодекс  Российской Федерации»</t>
  </si>
  <si>
    <t xml:space="preserve">Законопроект разработан в целях обеспечения реализации поручения Заместителя Председателя Правительства Российской Федерации Д.Н. Патрушева от 23.10.2025 № ДП-П11-39734 и направлен на совершенствование порядка использования донного грунта, извлеченного при проведении дноуглубительных и других работ, связанных с изменением дна и берегов водных объектов.Предлагаемая конструкция предполагает возложение обязанностей по принятию соответствующих решений, связанных с распоряжением донным грунтом, на федеральные органы исполнительной власти, непосредственно заинтересованные в проведении работ, в ходе осуществления которых изымается донный грунт – Федеральное агентство водных ресурсов и Министерство сельского хозяйства Российской Федерации, в целях исключения неконтролируемого изъятия донного грунта и упрощения порядка распоряжения им.Вместе с тем, предлагаемый механзм по сути новым не является, поскольку реализовывались соответствующими федеральными исполнительными органами государственной власти в рамках управления деятельностью подведомственных им организаций. 
</t>
  </si>
  <si>
    <t xml:space="preserve">Справочник типовых оценок и стандартных величин: лист 2.1, группа  12, пункт 2,  6 </t>
  </si>
  <si>
    <t>Калькулятор расчета издержек Грунты новый порядок</t>
  </si>
  <si>
    <t>133 (Информация о правоприменительной практике Роснедр (письмо Роснедр от 20.03.2026 № ОК-04-26/6466))</t>
  </si>
  <si>
    <t>Пункт 7 части 3 статьи 11, часть 3.1 статьи 22 , часть 2 статьи 52.1 Водного кодекса Российской Федерации в редакции проекта федерального закона «О внесении изменений в Водный кодекс  Российской Федерации».
использование водных объектов для дноуглубительных, гидротехнических, взрывных, буровых и других работ, связанных с изменением дна и берегов водных объектов, в том числе с изъятием донного грунта на основании решения о предоставлении водного объекта в пользование в целях проведения дноуглубительных, взрывных, буровых и других работ, связанных с изменением дна и берегов поверхностных водных объектов, в том числе с изъятием донного грунта и иных изменений дна и берегов поверхностных водных объектов. Соответствующее водопользование допускается  при наличии указанного решения, выданного в установленном порядке.</t>
  </si>
  <si>
    <t xml:space="preserve">Часть 2 статьи 52.3 Водного кодекса Российской Федерации в редакции проекта федерального закона «О внесении изменений в Водный кодекс  Российской Федерации»        Донный грунт, изъятый при использовании водных объектов 
в соответствии со статьей 52.1 настоящего Кодекса, может быть использован лицами, использующими водные объекты, для собственных нужд, в целях реализации юридическим и физическим лицам, при условии, что донный грунт не содержит твердых полезных ископаемых, 
не относящихся к общераспространенным полезным ископаемым (Провести подтверждение (экспертизу) отсутствия в изъятом донном грунте твердых полезных ископаемых, не относящихся к общераспространенным, в целях его дальнейшего использования для собственных нужд или реализации юридическим и физическим лицам)
</t>
  </si>
  <si>
    <t xml:space="preserve">абзац 2 части 4 статьи 52.3 в редакции проекта федерального закона «О внесении изменений в Водный кодекс  Российской Федерации»Использование донного грунта государственными бюджетными учреждениями, осуществляющими эксплуатацию государственных мелиоративных систем и (или) отнесенных к государственной собственности отдельно расположенных гидротехнических сооружений 
по транспортировке, распределению, подаче и (или) отводу воды 
с помощью указанных мелиоративных систем и (или) гидротехнических сооружений, допускается в качестве резервов материальных запасов 
для эксплуатации мелиоративных систем и отдельно расположенных гидротехнических сооружений и иных объектов, переданных учреждениям 
на соответствующем вещном праве в установленном порядке, или в целях реализации такими учреждениями юридическим и физическим лицам 
в форме электронного аукциона 
(Государственные бюджетные учреждения (эксплуатирующих мелиоративные системы и ГТС) реализовывать донный грунт юридическим и физическим лицам исключительно в форме электронного аукциона, а также обязанность вести учет использования грунта в качестве резерва материальных запасов.)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</si>
</sst>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 _₽_-;\-* #,##0\ _₽_-;_-* &quot;-&quot;??\ _₽_-;_-@_-"/>
    <numFmt numFmtId="165" formatCode="0.0"/>
    <numFmt numFmtId="166" formatCode="0.000"/>
    <numFmt numFmtId="167" formatCode="#,##0.####"/>
    <numFmt numFmtId="168" formatCode="#,##0.#"/>
    <numFmt numFmtId="169" formatCode="_-* #,##0.0\ _₽_-;\-* #,##0.0\ _₽_-;_-* &quot;-&quot;??\ _₽_-;_-@_-"/>
    <numFmt numFmtId="170" formatCode="#,##0.000_ ;\-#,##0.000\ "/>
    <numFmt numFmtId="171" formatCode="#,##0.0"/>
    <numFmt numFmtId="172" formatCode="#,##0.0_ ;\-#,##0.0\ "/>
    <numFmt numFmtId="173" formatCode="0_ ;\-0\ "/>
    <numFmt numFmtId="174" formatCode="#,##0.000"/>
  </numFmts>
  <fonts count="39"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0" fontId="22" fillId="0" borderId="0" applyNumberFormat="0" applyFill="0" applyBorder="0" applyAlignment="0" applyProtection="0"/>
    <xf numFmtId="0" fontId="26" fillId="0" borderId="0"/>
    <xf numFmtId="43" fontId="26" fillId="0" borderId="0" applyFont="0" applyFill="0" applyBorder="0" applyAlignment="0" applyProtection="0"/>
  </cellStyleXfs>
  <cellXfs count="479">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43" fontId="15" fillId="8" borderId="4" xfId="0" applyNumberFormat="1" applyFont="1" applyFill="1" applyBorder="1" applyAlignment="1">
      <alignment vertical="top" wrapText="1"/>
    </xf>
    <xf numFmtId="43"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43" fontId="15" fillId="8" borderId="0" xfId="0" applyNumberFormat="1" applyFont="1" applyFill="1" applyAlignment="1">
      <alignment vertical="center"/>
    </xf>
    <xf numFmtId="43"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43" fontId="15" fillId="8" borderId="3" xfId="0" applyNumberFormat="1" applyFont="1" applyFill="1" applyBorder="1"/>
    <xf numFmtId="0" fontId="15" fillId="6" borderId="14" xfId="0" applyFont="1" applyFill="1" applyBorder="1"/>
    <xf numFmtId="43" fontId="14" fillId="5" borderId="0" xfId="0" applyNumberFormat="1" applyFont="1" applyFill="1"/>
    <xf numFmtId="0" fontId="9" fillId="6" borderId="0" xfId="0" applyFont="1" applyFill="1"/>
    <xf numFmtId="43"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43" fontId="15" fillId="7" borderId="17" xfId="1" applyFont="1" applyFill="1" applyBorder="1"/>
    <xf numFmtId="0" fontId="15" fillId="7" borderId="18" xfId="0" applyFont="1" applyFill="1" applyBorder="1"/>
    <xf numFmtId="43" fontId="15" fillId="7" borderId="19" xfId="1" applyFont="1" applyFill="1" applyBorder="1"/>
    <xf numFmtId="0" fontId="15" fillId="7" borderId="20" xfId="0" applyFont="1" applyFill="1" applyBorder="1"/>
    <xf numFmtId="43" fontId="15" fillId="8" borderId="20" xfId="0" applyNumberFormat="1" applyFont="1" applyFill="1" applyBorder="1"/>
    <xf numFmtId="43"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43" fontId="15" fillId="8" borderId="6" xfId="0" applyNumberFormat="1" applyFont="1" applyFill="1" applyBorder="1"/>
    <xf numFmtId="43" fontId="15" fillId="8" borderId="17" xfId="1" applyFont="1" applyFill="1" applyBorder="1"/>
    <xf numFmtId="43"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43" fontId="14" fillId="5" borderId="0" xfId="0" applyNumberFormat="1" applyFont="1" applyFill="1" applyAlignment="1">
      <alignment vertical="center"/>
    </xf>
    <xf numFmtId="0" fontId="15" fillId="7" borderId="3" xfId="0" applyFont="1" applyFill="1" applyBorder="1" applyAlignment="1">
      <alignment vertical="top"/>
    </xf>
    <xf numFmtId="43" fontId="15" fillId="8" borderId="3" xfId="0" applyNumberFormat="1" applyFont="1" applyFill="1" applyBorder="1" applyAlignment="1">
      <alignment vertical="top"/>
    </xf>
    <xf numFmtId="43" fontId="15" fillId="7" borderId="3" xfId="0" applyNumberFormat="1" applyFont="1" applyFill="1" applyBorder="1" applyAlignment="1">
      <alignment vertical="top"/>
    </xf>
    <xf numFmtId="0" fontId="8" fillId="5" borderId="0" xfId="0" applyFont="1" applyFill="1" applyAlignment="1">
      <alignment vertical="center"/>
    </xf>
    <xf numFmtId="43"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43" fontId="0" fillId="7" borderId="40" xfId="1" applyFont="1" applyFill="1" applyBorder="1"/>
    <xf numFmtId="43" fontId="0" fillId="6" borderId="40" xfId="1" applyFont="1" applyFill="1" applyBorder="1"/>
    <xf numFmtId="165" fontId="0" fillId="7" borderId="40" xfId="0" applyNumberFormat="1" applyFill="1" applyBorder="1"/>
    <xf numFmtId="43"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43"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5" fontId="0" fillId="0" borderId="1" xfId="0" applyNumberFormat="1" applyBorder="1" applyAlignment="1">
      <alignment vertical="top"/>
    </xf>
    <xf numFmtId="165"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6" fontId="25" fillId="0" borderId="1" xfId="0" applyNumberFormat="1" applyFont="1" applyBorder="1" applyAlignment="1">
      <alignment horizontal="center" vertical="center" wrapText="1"/>
    </xf>
    <xf numFmtId="166"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7" fontId="27" fillId="0" borderId="1" xfId="0" applyNumberFormat="1" applyFont="1" applyBorder="1" applyAlignment="1">
      <alignment horizontal="right" vertical="top"/>
    </xf>
    <xf numFmtId="168" fontId="27" fillId="0" borderId="1" xfId="0" applyNumberFormat="1" applyFont="1" applyBorder="1" applyAlignment="1">
      <alignment horizontal="right" vertical="top"/>
    </xf>
    <xf numFmtId="168"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6"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5"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69"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6" fontId="3" fillId="0" borderId="1" xfId="3" applyNumberFormat="1" applyFont="1" applyBorder="1" applyAlignment="1">
      <alignment horizontal="left" vertical="top" wrapText="1"/>
    </xf>
    <xf numFmtId="165"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69"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69"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0"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69"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69"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7"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1"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5"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5"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5"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4"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2" fontId="15" fillId="8" borderId="3" xfId="0" applyNumberFormat="1" applyFont="1" applyFill="1" applyBorder="1" applyAlignment="1">
      <alignment vertical="top"/>
    </xf>
    <xf numFmtId="0" fontId="11" fillId="6" borderId="0" xfId="0" applyFont="1" applyFill="1" applyAlignment="1">
      <alignment vertical="top"/>
    </xf>
    <xf numFmtId="43" fontId="8" fillId="8" borderId="0" xfId="0" applyNumberFormat="1" applyFont="1" applyFill="1" applyAlignment="1">
      <alignment vertical="top"/>
    </xf>
    <xf numFmtId="43"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43"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43" fontId="15" fillId="12" borderId="0" xfId="0" applyNumberFormat="1" applyFont="1" applyFill="1"/>
    <xf numFmtId="43"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3" fontId="15" fillId="12" borderId="0" xfId="0" applyNumberFormat="1" applyFont="1" applyFill="1"/>
    <xf numFmtId="173"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43" fontId="15" fillId="0" borderId="0" xfId="0" applyNumberFormat="1" applyFont="1"/>
    <xf numFmtId="173" fontId="33" fillId="12" borderId="0" xfId="0" applyNumberFormat="1" applyFont="1" applyFill="1"/>
    <xf numFmtId="173" fontId="34" fillId="12" borderId="0" xfId="0" applyNumberFormat="1" applyFont="1" applyFill="1"/>
    <xf numFmtId="173"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43" fontId="15" fillId="12" borderId="0" xfId="0" applyNumberFormat="1" applyFont="1" applyFill="1" applyAlignment="1">
      <alignment horizontal="left" vertical="top" wrapText="1"/>
    </xf>
    <xf numFmtId="0" fontId="15" fillId="12" borderId="0" xfId="0" applyFont="1" applyFill="1" applyAlignment="1">
      <alignment vertical="center"/>
    </xf>
    <xf numFmtId="173" fontId="33" fillId="12" borderId="0" xfId="0" applyNumberFormat="1" applyFont="1" applyFill="1" applyAlignment="1">
      <alignment horizontal="center"/>
    </xf>
    <xf numFmtId="173" fontId="34" fillId="12" borderId="0" xfId="0" applyNumberFormat="1" applyFont="1" applyFill="1" applyAlignment="1">
      <alignment horizontal="center"/>
    </xf>
    <xf numFmtId="173" fontId="20" fillId="12" borderId="0" xfId="0" applyNumberFormat="1" applyFont="1" applyFill="1" applyAlignment="1">
      <alignment horizontal="center" vertical="top" wrapText="1"/>
    </xf>
    <xf numFmtId="173"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43"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14" fillId="5" borderId="0" xfId="0" applyFont="1" applyFill="1" applyAlignment="1">
      <alignment horizontal="left" vertical="top" wrapText="1"/>
    </xf>
    <xf numFmtId="0" fontId="15" fillId="6" borderId="0" xfId="0" applyFont="1" applyFill="1" applyBorder="1"/>
    <xf numFmtId="0" fontId="15" fillId="6" borderId="0" xfId="0" applyFont="1" applyFill="1" applyBorder="1" applyAlignment="1">
      <alignment horizontal="left" vertical="top" wrapText="1"/>
    </xf>
    <xf numFmtId="0" fontId="15" fillId="6" borderId="0" xfId="0" applyFont="1" applyFill="1" applyBorder="1" applyAlignment="1">
      <alignment vertical="center"/>
    </xf>
    <xf numFmtId="0" fontId="34" fillId="10" borderId="36" xfId="0" applyFont="1" applyFill="1" applyBorder="1" applyAlignment="1">
      <alignment horizontal="center" vertical="center" wrapText="1"/>
    </xf>
    <xf numFmtId="174"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1" fillId="7" borderId="89" xfId="0" applyFont="1" applyFill="1" applyBorder="1" applyAlignment="1">
      <alignment vertical="center" wrapText="1"/>
    </xf>
    <xf numFmtId="0" fontId="1" fillId="7" borderId="37" xfId="0" applyFont="1" applyFill="1" applyBorder="1" applyAlignment="1">
      <alignment vertical="center" wrapText="1"/>
    </xf>
    <xf numFmtId="0" fontId="1" fillId="7" borderId="3" xfId="0" applyFont="1" applyFill="1" applyBorder="1" applyAlignment="1">
      <alignment vertical="top" wrapText="1"/>
    </xf>
    <xf numFmtId="0" fontId="24" fillId="0" borderId="1" xfId="0" applyFont="1" applyBorder="1" applyAlignment="1">
      <alignment horizontal="center" vertical="center" wrapText="1"/>
    </xf>
    <xf numFmtId="0" fontId="15" fillId="13" borderId="36" xfId="0" applyFont="1" applyFill="1" applyBorder="1" applyAlignment="1">
      <alignment horizontal="center" vertical="center" wrapText="1"/>
    </xf>
    <xf numFmtId="0" fontId="24" fillId="0" borderId="1" xfId="0" applyFont="1" applyBorder="1" applyAlignment="1">
      <alignment horizontal="center" vertical="center"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14" fillId="5" borderId="0" xfId="0" applyFont="1" applyFill="1" applyAlignment="1">
      <alignment horizontal="center" vertical="center" wrapText="1"/>
    </xf>
    <xf numFmtId="0" fontId="13" fillId="6" borderId="0" xfId="0" applyFont="1" applyFill="1" applyAlignment="1">
      <alignment horizontal="center" vertical="top"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left" vertical="top" wrapText="1"/>
    </xf>
    <xf numFmtId="0" fontId="14" fillId="5" borderId="7" xfId="0" applyFont="1" applyFill="1" applyBorder="1" applyAlignment="1">
      <alignment horizontal="left" vertical="top" wrapText="1"/>
    </xf>
    <xf numFmtId="0" fontId="14" fillId="5" borderId="0" xfId="0" applyFont="1" applyFill="1" applyAlignment="1">
      <alignment horizontal="center" vertical="top" wrapText="1"/>
    </xf>
    <xf numFmtId="0" fontId="1" fillId="7" borderId="3" xfId="0" applyFont="1" applyFill="1" applyBorder="1" applyAlignment="1">
      <alignment horizontal="center" vertical="top" wrapText="1"/>
    </xf>
    <xf numFmtId="0" fontId="15"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3" xfId="0" applyFont="1" applyFill="1" applyBorder="1" applyAlignment="1">
      <alignment horizont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 fillId="7" borderId="0" xfId="0" applyFont="1" applyFill="1" applyAlignment="1">
      <alignment horizontal="left" vertical="top" wrapText="1"/>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43" fontId="15" fillId="8" borderId="0" xfId="0" applyNumberFormat="1" applyFont="1" applyFill="1" applyAlignment="1">
      <alignment horizontal="left" vertical="center"/>
    </xf>
    <xf numFmtId="43" fontId="8" fillId="8" borderId="0" xfId="0" applyNumberFormat="1" applyFont="1" applyFill="1" applyAlignment="1">
      <alignment horizontal="left" vertical="center"/>
    </xf>
    <xf numFmtId="0" fontId="15" fillId="7" borderId="41" xfId="0" applyFont="1" applyFill="1" applyBorder="1" applyAlignment="1">
      <alignment horizontal="left" vertical="top" wrapText="1"/>
    </xf>
    <xf numFmtId="0" fontId="15" fillId="7" borderId="0" xfId="0" applyFont="1" applyFill="1" applyAlignment="1">
      <alignment horizontal="left" vertical="top"/>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43" fontId="15" fillId="7" borderId="16" xfId="1" applyFont="1" applyFill="1" applyBorder="1" applyAlignment="1">
      <alignment horizontal="center"/>
    </xf>
    <xf numFmtId="43" fontId="15" fillId="7" borderId="87" xfId="1" applyFont="1" applyFill="1" applyBorder="1" applyAlignment="1">
      <alignment horizontal="center"/>
    </xf>
    <xf numFmtId="43" fontId="15" fillId="7" borderId="25" xfId="1" applyFont="1" applyFill="1" applyBorder="1" applyAlignment="1">
      <alignment horizontal="center"/>
    </xf>
    <xf numFmtId="43" fontId="15" fillId="7" borderId="88" xfId="1" applyFont="1" applyFill="1" applyBorder="1" applyAlignment="1">
      <alignment horizontal="center"/>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1" xfId="0" applyFont="1" applyBorder="1" applyAlignment="1">
      <alignment horizontal="right"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43" fontId="24" fillId="10" borderId="57" xfId="0" applyNumberFormat="1" applyFont="1" applyFill="1" applyBorder="1" applyAlignment="1">
      <alignment horizontal="center" vertical="center" wrapText="1"/>
    </xf>
    <xf numFmtId="43" fontId="24" fillId="10" borderId="58" xfId="0" applyNumberFormat="1" applyFont="1" applyFill="1" applyBorder="1" applyAlignment="1">
      <alignment horizontal="center" vertical="center" wrapText="1"/>
    </xf>
    <xf numFmtId="43" fontId="24" fillId="10" borderId="59" xfId="0" applyNumberFormat="1" applyFont="1" applyFill="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0" fontId="17" fillId="6" borderId="0" xfId="0" applyFont="1" applyFill="1" applyAlignment="1">
      <alignment horizontal="center" vertical="top"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69" xfId="3" applyFont="1" applyFill="1" applyBorder="1" applyAlignment="1">
      <alignment horizontal="center" vertical="top" wrapText="1"/>
    </xf>
    <xf numFmtId="0" fontId="4" fillId="9" borderId="1" xfId="3" applyFont="1" applyFill="1" applyBorder="1" applyAlignment="1">
      <alignment horizontal="center" vertical="top" wrapText="1"/>
    </xf>
    <xf numFmtId="0" fontId="4" fillId="9" borderId="70"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3" fillId="0" borderId="1" xfId="3" applyFont="1" applyBorder="1" applyAlignment="1">
      <alignment horizontal="left" vertical="top" wrapText="1"/>
    </xf>
    <xf numFmtId="0" fontId="3" fillId="0" borderId="64" xfId="3" applyFont="1" applyBorder="1" applyAlignment="1">
      <alignment horizontal="center" vertical="top" wrapText="1"/>
    </xf>
    <xf numFmtId="0" fontId="4" fillId="0" borderId="1" xfId="3" applyFont="1" applyBorder="1" applyAlignment="1">
      <alignment horizontal="left" vertical="top" wrapText="1"/>
    </xf>
    <xf numFmtId="0" fontId="4" fillId="0" borderId="1" xfId="3" applyFont="1" applyBorder="1" applyAlignment="1">
      <alignment horizontal="center" vertical="top" wrapText="1"/>
    </xf>
    <xf numFmtId="0" fontId="3" fillId="0" borderId="1" xfId="3" applyFont="1" applyBorder="1" applyAlignment="1">
      <alignment vertical="top" wrapText="1"/>
    </xf>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3" fillId="0" borderId="1"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27" fillId="0" borderId="1" xfId="3" applyFont="1" applyBorder="1"/>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5"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4">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election activeCell="D44" sqref="D44"/>
    </sheetView>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topLeftCell="A31" zoomScale="70" zoomScaleNormal="70" workbookViewId="0">
      <selection activeCell="K38" sqref="K38"/>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30" t="s">
        <v>1287</v>
      </c>
      <c r="C2" s="330"/>
      <c r="D2" s="330"/>
      <c r="E2" s="330"/>
      <c r="F2" s="255"/>
      <c r="G2" s="13"/>
    </row>
    <row r="3" spans="1:7" x14ac:dyDescent="0.25">
      <c r="A3" s="13"/>
      <c r="B3" s="395" t="s">
        <v>1179</v>
      </c>
      <c r="C3" s="395"/>
      <c r="D3" s="395"/>
      <c r="E3" s="395"/>
      <c r="F3" s="256"/>
      <c r="G3" s="13"/>
    </row>
    <row r="4" spans="1:7" x14ac:dyDescent="0.25">
      <c r="A4" s="13"/>
      <c r="B4" s="398" t="s">
        <v>1288</v>
      </c>
      <c r="C4" s="398"/>
      <c r="D4" s="398"/>
      <c r="E4" s="398"/>
      <c r="F4" s="256"/>
      <c r="G4" s="13"/>
    </row>
    <row r="5" spans="1:7" x14ac:dyDescent="0.25">
      <c r="A5" s="13"/>
      <c r="B5" s="19"/>
      <c r="C5" s="15"/>
      <c r="D5" s="13"/>
      <c r="E5" s="13"/>
      <c r="F5" s="13"/>
      <c r="G5" s="13"/>
    </row>
    <row r="6" spans="1:7" ht="19.899999999999999" customHeight="1" x14ac:dyDescent="0.25">
      <c r="A6" s="13"/>
      <c r="B6" s="327" t="s">
        <v>1</v>
      </c>
      <c r="C6" s="396"/>
      <c r="D6" s="399"/>
      <c r="E6" s="400"/>
      <c r="F6" s="400"/>
      <c r="G6" s="13"/>
    </row>
    <row r="7" spans="1:7" ht="10.15" customHeight="1" x14ac:dyDescent="0.25">
      <c r="A7" s="13"/>
      <c r="B7" s="20"/>
      <c r="C7" s="20"/>
      <c r="D7" s="22"/>
      <c r="E7" s="22"/>
      <c r="F7" s="22"/>
      <c r="G7" s="13"/>
    </row>
    <row r="8" spans="1:7" ht="70.900000000000006" customHeight="1" x14ac:dyDescent="0.25">
      <c r="A8" s="13"/>
      <c r="B8" s="334" t="s">
        <v>115</v>
      </c>
      <c r="C8" s="397"/>
      <c r="D8" s="401"/>
      <c r="E8" s="402"/>
      <c r="F8" s="402"/>
      <c r="G8" s="13"/>
    </row>
    <row r="9" spans="1:7" ht="10.15" customHeight="1" x14ac:dyDescent="0.25">
      <c r="A9" s="13"/>
      <c r="B9" s="21"/>
      <c r="C9" s="21"/>
      <c r="D9" s="22"/>
      <c r="E9" s="22"/>
      <c r="F9" s="22"/>
      <c r="G9" s="13"/>
    </row>
    <row r="10" spans="1:7" ht="250.9" customHeight="1" x14ac:dyDescent="0.25">
      <c r="A10" s="13"/>
      <c r="B10" s="334" t="s">
        <v>1276</v>
      </c>
      <c r="C10" s="397"/>
      <c r="D10" s="401"/>
      <c r="E10" s="402"/>
      <c r="F10" s="402"/>
      <c r="G10" s="13"/>
    </row>
    <row r="11" spans="1:7" ht="10.15" customHeight="1" x14ac:dyDescent="0.25">
      <c r="A11" s="13"/>
      <c r="B11" s="20"/>
      <c r="C11" s="20"/>
      <c r="D11" s="22"/>
      <c r="E11" s="22"/>
      <c r="F11" s="22"/>
      <c r="G11" s="13"/>
    </row>
    <row r="12" spans="1:7" ht="19.899999999999999" customHeight="1" x14ac:dyDescent="0.25">
      <c r="A12" s="13"/>
      <c r="B12" s="327" t="s">
        <v>1156</v>
      </c>
      <c r="C12" s="396"/>
      <c r="D12" s="401"/>
      <c r="E12" s="402"/>
      <c r="F12" s="402"/>
      <c r="G12" s="13"/>
    </row>
    <row r="13" spans="1:7" ht="10.15" customHeight="1" x14ac:dyDescent="0.25">
      <c r="A13" s="13"/>
      <c r="B13" s="20"/>
      <c r="C13" s="20"/>
      <c r="D13" s="22"/>
      <c r="E13" s="22"/>
      <c r="F13" s="22"/>
      <c r="G13" s="13"/>
    </row>
    <row r="14" spans="1:7" ht="19.899999999999999" customHeight="1" x14ac:dyDescent="0.25">
      <c r="A14" s="13"/>
      <c r="B14" s="327" t="s">
        <v>1278</v>
      </c>
      <c r="C14" s="396"/>
      <c r="D14" s="401"/>
      <c r="E14" s="402"/>
      <c r="F14" s="402"/>
      <c r="G14" s="13"/>
    </row>
    <row r="15" spans="1:7" ht="10.15" customHeight="1" x14ac:dyDescent="0.25">
      <c r="A15" s="13"/>
      <c r="B15" s="23"/>
      <c r="C15" s="23"/>
      <c r="D15" s="22"/>
      <c r="E15" s="22"/>
      <c r="F15" s="22"/>
      <c r="G15" s="13"/>
    </row>
    <row r="16" spans="1:7" ht="19.899999999999999" customHeight="1" x14ac:dyDescent="0.25">
      <c r="A16" s="13"/>
      <c r="B16" s="327" t="s">
        <v>1154</v>
      </c>
      <c r="C16" s="396"/>
      <c r="D16" s="401"/>
      <c r="E16" s="402"/>
      <c r="F16" s="402"/>
      <c r="G16" s="13"/>
    </row>
    <row r="17" spans="1:11" ht="10.15" customHeight="1" x14ac:dyDescent="0.25">
      <c r="A17" s="13"/>
      <c r="B17" s="23"/>
      <c r="C17" s="23"/>
      <c r="D17" s="22"/>
      <c r="E17" s="22"/>
      <c r="F17" s="22"/>
      <c r="G17" s="13"/>
    </row>
    <row r="18" spans="1:11" ht="19.899999999999999" customHeight="1" x14ac:dyDescent="0.25">
      <c r="A18" s="13"/>
      <c r="B18" s="327" t="s">
        <v>1155</v>
      </c>
      <c r="C18" s="396"/>
      <c r="D18" s="401"/>
      <c r="E18" s="402"/>
      <c r="F18" s="402"/>
      <c r="G18" s="13"/>
    </row>
    <row r="19" spans="1:11" ht="10.15" customHeight="1" x14ac:dyDescent="0.25">
      <c r="A19" s="13"/>
      <c r="B19" s="23"/>
      <c r="C19" s="23"/>
      <c r="D19" s="22"/>
      <c r="E19" s="22"/>
      <c r="F19" s="22"/>
      <c r="G19" s="13"/>
    </row>
    <row r="20" spans="1:11" ht="19.899999999999999" customHeight="1" x14ac:dyDescent="0.25">
      <c r="A20" s="13"/>
      <c r="B20" s="327" t="s">
        <v>31</v>
      </c>
      <c r="C20" s="396"/>
      <c r="D20" s="403">
        <f>'Шаг 1. Основные исходные данные'!E5</f>
        <v>6</v>
      </c>
      <c r="E20" s="404"/>
      <c r="F20" s="404"/>
      <c r="G20" s="13"/>
    </row>
    <row r="21" spans="1:11" ht="10.15" customHeight="1" x14ac:dyDescent="0.25">
      <c r="A21" s="13"/>
      <c r="B21" s="23"/>
      <c r="C21" s="23"/>
      <c r="D21" s="22"/>
      <c r="E21" s="22"/>
      <c r="F21" s="22"/>
      <c r="G21" s="13"/>
    </row>
    <row r="22" spans="1:11" ht="37.5" customHeight="1" x14ac:dyDescent="0.25">
      <c r="A22" s="13"/>
      <c r="B22" s="334" t="s">
        <v>1291</v>
      </c>
      <c r="C22" s="334"/>
      <c r="D22" s="404"/>
      <c r="E22" s="404"/>
      <c r="F22" s="404"/>
      <c r="G22" s="13"/>
    </row>
    <row r="23" spans="1:11" ht="10.15" customHeight="1" x14ac:dyDescent="0.25">
      <c r="A23" s="13"/>
      <c r="B23" s="23"/>
      <c r="C23" s="23"/>
      <c r="D23" s="22"/>
      <c r="E23" s="22"/>
      <c r="F23" s="22"/>
      <c r="G23" s="13"/>
    </row>
    <row r="24" spans="1:11" ht="192.75" customHeight="1" x14ac:dyDescent="0.25">
      <c r="A24" s="13"/>
      <c r="B24" s="334" t="s">
        <v>1157</v>
      </c>
      <c r="C24" s="334"/>
      <c r="D24" s="404"/>
      <c r="E24" s="404"/>
      <c r="F24" s="404"/>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6436453.7646164531</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6436453.7646164531</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279040.12857967016</v>
      </c>
      <c r="F43" s="13"/>
      <c r="G43" s="13"/>
    </row>
    <row r="44" spans="1:7" ht="19.899999999999999" customHeight="1" x14ac:dyDescent="0.25">
      <c r="A44" s="13"/>
      <c r="B44" s="261">
        <v>5</v>
      </c>
      <c r="C44" s="262" t="s">
        <v>95</v>
      </c>
      <c r="D44" s="263" t="str">
        <f>IF(E44&gt;0,"Да","Нет")</f>
        <v>Да</v>
      </c>
      <c r="E44" s="264">
        <f>SUM(E28,E32,E36,E43)</f>
        <v>6715493.8931961237</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81" t="s">
        <v>62</v>
      </c>
      <c r="B1" s="381" t="s">
        <v>1183</v>
      </c>
      <c r="C1" s="381" t="s">
        <v>1184</v>
      </c>
      <c r="D1" s="381" t="s">
        <v>116</v>
      </c>
      <c r="E1" s="381"/>
      <c r="F1" s="381" t="s">
        <v>117</v>
      </c>
      <c r="G1" s="381"/>
      <c r="H1" s="381" t="s">
        <v>1185</v>
      </c>
      <c r="I1" s="381" t="s">
        <v>1186</v>
      </c>
      <c r="J1" s="381" t="s">
        <v>1187</v>
      </c>
      <c r="K1" s="381"/>
      <c r="L1" s="381" t="s">
        <v>1188</v>
      </c>
      <c r="M1" s="381"/>
      <c r="N1" s="381" t="s">
        <v>1189</v>
      </c>
      <c r="O1" s="381"/>
    </row>
    <row r="2" spans="1:15" x14ac:dyDescent="0.25">
      <c r="A2" s="381"/>
      <c r="B2" s="381"/>
      <c r="C2" s="381"/>
      <c r="D2" s="381" t="s">
        <v>1190</v>
      </c>
      <c r="E2" s="381" t="s">
        <v>1191</v>
      </c>
      <c r="F2" s="381" t="s">
        <v>1190</v>
      </c>
      <c r="G2" s="381" t="s">
        <v>1191</v>
      </c>
      <c r="H2" s="381"/>
      <c r="I2" s="381"/>
      <c r="J2" s="381" t="s">
        <v>1192</v>
      </c>
      <c r="K2" s="381" t="s">
        <v>1212</v>
      </c>
      <c r="L2" s="266" t="s">
        <v>1193</v>
      </c>
      <c r="M2" s="381" t="s">
        <v>1195</v>
      </c>
      <c r="N2" s="266" t="s">
        <v>1193</v>
      </c>
      <c r="O2" s="381" t="s">
        <v>1196</v>
      </c>
    </row>
    <row r="3" spans="1:15" ht="100.15" customHeight="1" x14ac:dyDescent="0.25">
      <c r="A3" s="381"/>
      <c r="B3" s="381"/>
      <c r="C3" s="381"/>
      <c r="D3" s="381"/>
      <c r="E3" s="381"/>
      <c r="F3" s="381"/>
      <c r="G3" s="381"/>
      <c r="H3" s="381"/>
      <c r="I3" s="381"/>
      <c r="J3" s="381"/>
      <c r="K3" s="381"/>
      <c r="L3" s="266" t="s">
        <v>1194</v>
      </c>
      <c r="M3" s="381"/>
      <c r="N3" s="266" t="s">
        <v>1194</v>
      </c>
      <c r="O3" s="381"/>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6436453.7646164531</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279040.12857967016</v>
      </c>
      <c r="J5" s="274" t="e">
        <f>SUM(#REF!,#REF!,#REF!,'Шаг 5. Альтернативные'!#REF!)</f>
        <v>#REF!</v>
      </c>
      <c r="K5" s="274">
        <f>'Сводные результаты оценки'!E44</f>
        <v>6715493.8931961237</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5760.7316897001156</v>
      </c>
      <c r="F22" s="254">
        <f>'Шаг 5. Альтернативные'!D12</f>
        <v>34564.390138200695</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09"/>
      <c r="B3" s="411" t="s">
        <v>1136</v>
      </c>
      <c r="C3" s="411" t="s">
        <v>1135</v>
      </c>
      <c r="D3" s="411" t="s">
        <v>1134</v>
      </c>
      <c r="E3" s="413" t="s">
        <v>1133</v>
      </c>
      <c r="F3" s="413"/>
      <c r="G3" s="413"/>
      <c r="H3" s="405" t="s">
        <v>1132</v>
      </c>
      <c r="I3" s="405"/>
      <c r="J3" s="406"/>
      <c r="K3" s="205"/>
      <c r="L3" s="415" t="s">
        <v>1131</v>
      </c>
      <c r="M3" s="413"/>
      <c r="N3" s="413"/>
      <c r="O3" s="413"/>
      <c r="P3" s="413"/>
      <c r="Q3" s="413"/>
      <c r="R3" s="413"/>
      <c r="S3" s="413"/>
      <c r="T3" s="413"/>
      <c r="U3" s="413"/>
      <c r="V3" s="413"/>
      <c r="W3" s="413"/>
      <c r="X3" s="413"/>
      <c r="Y3" s="413"/>
      <c r="Z3" s="413"/>
      <c r="AA3" s="416"/>
    </row>
    <row r="4" spans="1:27" x14ac:dyDescent="0.25">
      <c r="A4" s="410"/>
      <c r="B4" s="412"/>
      <c r="C4" s="412"/>
      <c r="D4" s="412"/>
      <c r="E4" s="414"/>
      <c r="F4" s="414"/>
      <c r="G4" s="414"/>
      <c r="H4" s="407"/>
      <c r="I4" s="407"/>
      <c r="J4" s="408"/>
      <c r="K4" s="205"/>
      <c r="L4" s="417" t="s">
        <v>1130</v>
      </c>
      <c r="M4" s="418" t="s">
        <v>1129</v>
      </c>
      <c r="N4" s="418" t="s">
        <v>1128</v>
      </c>
      <c r="O4" s="418"/>
      <c r="P4" s="418"/>
      <c r="Q4" s="418"/>
      <c r="R4" s="418"/>
      <c r="S4" s="418"/>
      <c r="T4" s="418"/>
      <c r="U4" s="418" t="s">
        <v>1127</v>
      </c>
      <c r="V4" s="418"/>
      <c r="W4" s="418"/>
      <c r="X4" s="418" t="s">
        <v>1126</v>
      </c>
      <c r="Y4" s="418" t="s">
        <v>1125</v>
      </c>
      <c r="Z4" s="418" t="s">
        <v>1124</v>
      </c>
      <c r="AA4" s="419" t="s">
        <v>1123</v>
      </c>
    </row>
    <row r="5" spans="1:27" ht="60" x14ac:dyDescent="0.25">
      <c r="A5" s="410"/>
      <c r="B5" s="412"/>
      <c r="C5" s="412"/>
      <c r="D5" s="412"/>
      <c r="E5" s="204" t="s">
        <v>1122</v>
      </c>
      <c r="F5" s="204" t="s">
        <v>1121</v>
      </c>
      <c r="G5" s="204" t="s">
        <v>1120</v>
      </c>
      <c r="H5" s="231" t="s">
        <v>1119</v>
      </c>
      <c r="I5" s="231" t="s">
        <v>1118</v>
      </c>
      <c r="J5" s="203" t="s">
        <v>1117</v>
      </c>
      <c r="K5" s="202"/>
      <c r="L5" s="417"/>
      <c r="M5" s="418"/>
      <c r="N5" s="234" t="s">
        <v>264</v>
      </c>
      <c r="O5" s="234" t="s">
        <v>1116</v>
      </c>
      <c r="P5" s="234" t="s">
        <v>1115</v>
      </c>
      <c r="Q5" s="234" t="s">
        <v>1114</v>
      </c>
      <c r="R5" s="234" t="s">
        <v>1113</v>
      </c>
      <c r="S5" s="234" t="s">
        <v>1112</v>
      </c>
      <c r="T5" s="201" t="s">
        <v>1109</v>
      </c>
      <c r="U5" s="201" t="s">
        <v>1111</v>
      </c>
      <c r="V5" s="200" t="s">
        <v>1110</v>
      </c>
      <c r="W5" s="234" t="s">
        <v>1109</v>
      </c>
      <c r="X5" s="418"/>
      <c r="Y5" s="418"/>
      <c r="Z5" s="418"/>
      <c r="AA5" s="419"/>
    </row>
    <row r="6" spans="1:27" ht="45" x14ac:dyDescent="0.25">
      <c r="A6" s="421">
        <v>1</v>
      </c>
      <c r="B6" s="423" t="s">
        <v>1108</v>
      </c>
      <c r="C6" s="420" t="s">
        <v>224</v>
      </c>
      <c r="D6" s="424" t="s">
        <v>225</v>
      </c>
      <c r="E6" s="251" t="s">
        <v>1107</v>
      </c>
      <c r="F6" s="185" t="s">
        <v>1106</v>
      </c>
      <c r="G6" s="420"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21"/>
      <c r="B7" s="423"/>
      <c r="C7" s="420"/>
      <c r="D7" s="424"/>
      <c r="E7" s="185" t="s">
        <v>1103</v>
      </c>
      <c r="F7" s="185"/>
      <c r="G7" s="420"/>
      <c r="H7" s="181"/>
      <c r="I7" s="181"/>
      <c r="J7" s="176"/>
      <c r="L7" s="180"/>
      <c r="M7" s="179"/>
      <c r="N7" s="185"/>
      <c r="O7" s="185"/>
      <c r="P7" s="185"/>
      <c r="Q7" s="185"/>
      <c r="R7" s="179">
        <v>10</v>
      </c>
      <c r="S7" s="185"/>
      <c r="T7" s="185"/>
      <c r="U7" s="185"/>
      <c r="V7" s="185"/>
      <c r="W7" s="179"/>
      <c r="X7" s="178"/>
      <c r="Y7" s="185"/>
      <c r="Z7" s="177"/>
      <c r="AA7" s="176"/>
    </row>
    <row r="8" spans="1:27" ht="45" x14ac:dyDescent="0.25">
      <c r="A8" s="421"/>
      <c r="B8" s="423"/>
      <c r="C8" s="420"/>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21"/>
      <c r="B9" s="423"/>
      <c r="C9" s="420" t="s">
        <v>227</v>
      </c>
      <c r="D9" s="420"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21"/>
      <c r="B10" s="423"/>
      <c r="C10" s="420"/>
      <c r="D10" s="420"/>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21"/>
      <c r="B11" s="423"/>
      <c r="C11" s="420"/>
      <c r="D11" s="420"/>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21"/>
      <c r="B12" s="423"/>
      <c r="C12" s="420"/>
      <c r="D12" s="420"/>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21"/>
      <c r="B13" s="423"/>
      <c r="C13" s="420"/>
      <c r="D13" s="420"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21"/>
      <c r="B14" s="423"/>
      <c r="C14" s="420"/>
      <c r="D14" s="420"/>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21"/>
      <c r="B15" s="423"/>
      <c r="C15" s="420"/>
      <c r="D15" s="420"/>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21"/>
      <c r="B16" s="423"/>
      <c r="C16" s="420"/>
      <c r="D16" s="420"/>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21"/>
      <c r="B17" s="423"/>
      <c r="C17" s="420" t="s">
        <v>191</v>
      </c>
      <c r="D17" s="420"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21"/>
      <c r="B18" s="423"/>
      <c r="C18" s="420"/>
      <c r="D18" s="420"/>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21"/>
      <c r="B19" s="423"/>
      <c r="C19" s="420"/>
      <c r="D19" s="420"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21"/>
      <c r="B20" s="423"/>
      <c r="C20" s="420"/>
      <c r="D20" s="420"/>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21"/>
      <c r="B21" s="423"/>
      <c r="C21" s="420"/>
      <c r="D21" s="420"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21"/>
      <c r="B22" s="423"/>
      <c r="C22" s="420"/>
      <c r="D22" s="420"/>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21"/>
      <c r="B23" s="423"/>
      <c r="C23" s="420"/>
      <c r="D23" s="420"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21"/>
      <c r="B24" s="423"/>
      <c r="C24" s="420"/>
      <c r="D24" s="420"/>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21"/>
      <c r="B25" s="423"/>
      <c r="C25" s="420"/>
      <c r="D25" s="420"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21"/>
      <c r="B26" s="423"/>
      <c r="C26" s="420"/>
      <c r="D26" s="420"/>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21"/>
      <c r="B27" s="423"/>
      <c r="C27" s="420"/>
      <c r="D27" s="420"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21"/>
      <c r="B28" s="423"/>
      <c r="C28" s="420"/>
      <c r="D28" s="420"/>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21"/>
      <c r="B29" s="423"/>
      <c r="C29" s="420"/>
      <c r="D29" s="420"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21"/>
      <c r="B30" s="423"/>
      <c r="C30" s="420"/>
      <c r="D30" s="420"/>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21"/>
      <c r="B31" s="423"/>
      <c r="C31" s="420"/>
      <c r="D31" s="420"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21"/>
      <c r="B32" s="423"/>
      <c r="C32" s="420"/>
      <c r="D32" s="420"/>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21"/>
      <c r="B33" s="423"/>
      <c r="C33" s="420"/>
      <c r="D33" s="420"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21"/>
      <c r="B34" s="423"/>
      <c r="C34" s="420"/>
      <c r="D34" s="420"/>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21"/>
      <c r="B35" s="423"/>
      <c r="C35" s="420"/>
      <c r="D35" s="420"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21"/>
      <c r="B36" s="423"/>
      <c r="C36" s="420"/>
      <c r="D36" s="420"/>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21"/>
      <c r="B37" s="423"/>
      <c r="C37" s="420"/>
      <c r="D37" s="420"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21"/>
      <c r="B38" s="423"/>
      <c r="C38" s="420"/>
      <c r="D38" s="420"/>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21"/>
      <c r="B39" s="423"/>
      <c r="C39" s="420"/>
      <c r="D39" s="420"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21"/>
      <c r="B40" s="423"/>
      <c r="C40" s="420"/>
      <c r="D40" s="420"/>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21"/>
      <c r="B41" s="423"/>
      <c r="C41" s="420"/>
      <c r="D41" s="420"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21"/>
      <c r="B42" s="423"/>
      <c r="C42" s="420"/>
      <c r="D42" s="420"/>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21"/>
      <c r="B43" s="423"/>
      <c r="C43" s="420"/>
      <c r="D43" s="420"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21"/>
      <c r="B44" s="423"/>
      <c r="C44" s="420"/>
      <c r="D44" s="420"/>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21"/>
      <c r="B45" s="423"/>
      <c r="C45" s="420"/>
      <c r="D45" s="420"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21"/>
      <c r="B46" s="423"/>
      <c r="C46" s="420"/>
      <c r="D46" s="420"/>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21"/>
      <c r="B47" s="423"/>
      <c r="C47" s="420"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21"/>
      <c r="B48" s="423"/>
      <c r="C48" s="420"/>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21"/>
      <c r="B49" s="423"/>
      <c r="C49" s="420"/>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21"/>
      <c r="B50" s="423"/>
      <c r="C50" s="420"/>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21"/>
      <c r="B51" s="423"/>
      <c r="C51" s="420"/>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21"/>
      <c r="B52" s="423"/>
      <c r="C52" s="420"/>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21"/>
      <c r="B53" s="423"/>
      <c r="C53" s="420"/>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21"/>
      <c r="B54" s="423"/>
      <c r="C54" s="420"/>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21"/>
      <c r="B55" s="423"/>
      <c r="C55" s="420"/>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21"/>
      <c r="B56" s="423"/>
      <c r="C56" s="420"/>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21"/>
      <c r="B57" s="423"/>
      <c r="C57" s="420"/>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21"/>
      <c r="B58" s="423"/>
      <c r="C58" s="420"/>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21"/>
      <c r="B59" s="423"/>
      <c r="C59" s="420"/>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21"/>
      <c r="B60" s="423"/>
      <c r="C60" s="420"/>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21"/>
      <c r="B61" s="423"/>
      <c r="C61" s="420"/>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21"/>
      <c r="B62" s="423"/>
      <c r="C62" s="420"/>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21"/>
      <c r="B63" s="423"/>
      <c r="C63" s="420"/>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21"/>
      <c r="B64" s="423"/>
      <c r="C64" s="420"/>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21"/>
      <c r="B65" s="423"/>
      <c r="C65" s="420"/>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21"/>
      <c r="B66" s="423"/>
      <c r="C66" s="420"/>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21">
        <v>2</v>
      </c>
      <c r="B67" s="422" t="s">
        <v>1057</v>
      </c>
      <c r="C67" s="420"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21"/>
      <c r="B68" s="422"/>
      <c r="C68" s="420"/>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21"/>
      <c r="B69" s="422"/>
      <c r="C69" s="420"/>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21"/>
      <c r="B70" s="422"/>
      <c r="C70" s="420"/>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21"/>
      <c r="B71" s="422"/>
      <c r="C71" s="420"/>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21"/>
      <c r="B72" s="422"/>
      <c r="C72" s="420"/>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21"/>
      <c r="B73" s="422"/>
      <c r="C73" s="420"/>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21"/>
      <c r="B74" s="422"/>
      <c r="C74" s="420"/>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21"/>
      <c r="B75" s="422"/>
      <c r="C75" s="420"/>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21"/>
      <c r="B76" s="422"/>
      <c r="C76" s="420"/>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21"/>
      <c r="B77" s="422"/>
      <c r="C77" s="420"/>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21"/>
      <c r="B78" s="422"/>
      <c r="C78" s="420"/>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21"/>
      <c r="B79" s="422"/>
      <c r="C79" s="420"/>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21"/>
      <c r="B80" s="422"/>
      <c r="C80" s="420"/>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21"/>
      <c r="B81" s="422"/>
      <c r="C81" s="420"/>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21"/>
      <c r="B82" s="422"/>
      <c r="C82" s="420"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21"/>
      <c r="B83" s="422"/>
      <c r="C83" s="420"/>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21"/>
      <c r="B84" s="422"/>
      <c r="C84" s="420"/>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21"/>
      <c r="B85" s="422"/>
      <c r="C85" s="420"/>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21"/>
      <c r="B86" s="422"/>
      <c r="C86" s="420"/>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21"/>
      <c r="B87" s="422"/>
      <c r="C87" s="420"/>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21"/>
      <c r="B88" s="422"/>
      <c r="C88" s="420"/>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21"/>
      <c r="B89" s="422"/>
      <c r="C89" s="420"/>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21"/>
      <c r="B90" s="422"/>
      <c r="C90" s="420"/>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21"/>
      <c r="B91" s="422"/>
      <c r="C91" s="420"/>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21"/>
      <c r="B92" s="422"/>
      <c r="C92" s="420"/>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21"/>
      <c r="B93" s="422"/>
      <c r="C93" s="420"/>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21"/>
      <c r="B94" s="422"/>
      <c r="C94" s="420"/>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21"/>
      <c r="B95" s="422"/>
      <c r="C95" s="420"/>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21"/>
      <c r="B96" s="422"/>
      <c r="C96" s="420"/>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21"/>
      <c r="B97" s="422"/>
      <c r="C97" s="420"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21"/>
      <c r="B98" s="422"/>
      <c r="C98" s="420"/>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21"/>
      <c r="B99" s="422"/>
      <c r="C99" s="420"/>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21"/>
      <c r="B100" s="422"/>
      <c r="C100" s="420"/>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21"/>
      <c r="B101" s="422"/>
      <c r="C101" s="420"/>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21"/>
      <c r="B102" s="422"/>
      <c r="C102" s="420"/>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21">
        <v>3</v>
      </c>
      <c r="B103" s="423" t="s">
        <v>1047</v>
      </c>
      <c r="C103" s="431"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21"/>
      <c r="B104" s="423"/>
      <c r="C104" s="432"/>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21"/>
      <c r="B105" s="423"/>
      <c r="C105" s="432"/>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21"/>
      <c r="B106" s="423"/>
      <c r="C106" s="432"/>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21"/>
      <c r="B107" s="423"/>
      <c r="C107" s="432"/>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21"/>
      <c r="B108" s="423"/>
      <c r="C108" s="432"/>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21"/>
      <c r="B109" s="423"/>
      <c r="C109" s="432"/>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21"/>
      <c r="B110" s="423"/>
      <c r="C110" s="432"/>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21"/>
      <c r="B111" s="423"/>
      <c r="C111" s="433"/>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21"/>
      <c r="B112" s="423"/>
      <c r="C112" s="431"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21"/>
      <c r="B113" s="423"/>
      <c r="C113" s="432"/>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21"/>
      <c r="B114" s="423"/>
      <c r="C114" s="432"/>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21"/>
      <c r="B115" s="423"/>
      <c r="C115" s="432"/>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21"/>
      <c r="B116" s="423"/>
      <c r="C116" s="432"/>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21"/>
      <c r="B117" s="423"/>
      <c r="C117" s="432"/>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21"/>
      <c r="B118" s="423"/>
      <c r="C118" s="432"/>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21"/>
      <c r="B119" s="423"/>
      <c r="C119" s="432"/>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21"/>
      <c r="B120" s="423"/>
      <c r="C120" s="433"/>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21"/>
      <c r="B121" s="423"/>
      <c r="C121" s="431"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21"/>
      <c r="B122" s="423"/>
      <c r="C122" s="432"/>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21"/>
      <c r="B123" s="423"/>
      <c r="C123" s="432"/>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21"/>
      <c r="B124" s="423"/>
      <c r="C124" s="432"/>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21"/>
      <c r="B125" s="423"/>
      <c r="C125" s="432"/>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21"/>
      <c r="B126" s="423"/>
      <c r="C126" s="432"/>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21"/>
      <c r="B127" s="423"/>
      <c r="C127" s="432"/>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21"/>
      <c r="B128" s="423"/>
      <c r="C128" s="432"/>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21"/>
      <c r="B129" s="423"/>
      <c r="C129" s="433"/>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21">
        <v>4</v>
      </c>
      <c r="B130" s="423" t="s">
        <v>1025</v>
      </c>
      <c r="C130" s="431"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21"/>
      <c r="B131" s="423"/>
      <c r="C131" s="432"/>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21"/>
      <c r="B132" s="423"/>
      <c r="C132" s="432"/>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21"/>
      <c r="B133" s="423"/>
      <c r="C133" s="432"/>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21"/>
      <c r="B134" s="423"/>
      <c r="C134" s="432"/>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21"/>
      <c r="B135" s="423"/>
      <c r="C135" s="433"/>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21"/>
      <c r="B136" s="423"/>
      <c r="C136" s="435"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21"/>
      <c r="B137" s="423"/>
      <c r="C137" s="436"/>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21"/>
      <c r="B138" s="423"/>
      <c r="C138" s="436"/>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21"/>
      <c r="B139" s="423"/>
      <c r="C139" s="436"/>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21"/>
      <c r="B140" s="423"/>
      <c r="C140" s="436"/>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21"/>
      <c r="B141" s="423"/>
      <c r="C141" s="437"/>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25">
        <v>5</v>
      </c>
      <c r="B142" s="428" t="s">
        <v>1023</v>
      </c>
      <c r="C142" s="431"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26"/>
      <c r="B143" s="429"/>
      <c r="C143" s="432"/>
      <c r="D143" s="420"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26"/>
      <c r="B144" s="429"/>
      <c r="C144" s="432"/>
      <c r="D144" s="420"/>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26"/>
      <c r="B145" s="429"/>
      <c r="C145" s="432"/>
      <c r="D145" s="420"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26"/>
      <c r="B146" s="429"/>
      <c r="C146" s="432"/>
      <c r="D146" s="420"/>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26"/>
      <c r="B147" s="429"/>
      <c r="C147" s="432"/>
      <c r="D147" s="420"/>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26"/>
      <c r="B148" s="429"/>
      <c r="C148" s="432"/>
      <c r="D148" s="434"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26"/>
      <c r="B149" s="429"/>
      <c r="C149" s="432"/>
      <c r="D149" s="434"/>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27"/>
      <c r="B150" s="430"/>
      <c r="C150" s="433"/>
      <c r="D150" s="434"/>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25">
        <v>6</v>
      </c>
      <c r="B151" s="428" t="s">
        <v>1007</v>
      </c>
      <c r="C151" s="431" t="s">
        <v>1006</v>
      </c>
      <c r="D151" s="439"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26"/>
      <c r="B152" s="429"/>
      <c r="C152" s="432"/>
      <c r="D152" s="440"/>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26"/>
      <c r="B153" s="429"/>
      <c r="C153" s="432"/>
      <c r="D153" s="440"/>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26"/>
      <c r="B154" s="429"/>
      <c r="C154" s="432"/>
      <c r="D154" s="440"/>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26"/>
      <c r="B155" s="429"/>
      <c r="C155" s="432"/>
      <c r="D155" s="440"/>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26"/>
      <c r="B156" s="429"/>
      <c r="C156" s="432"/>
      <c r="D156" s="440"/>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26"/>
      <c r="B157" s="429"/>
      <c r="C157" s="432"/>
      <c r="D157" s="440"/>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26"/>
      <c r="B158" s="429"/>
      <c r="C158" s="432"/>
      <c r="D158" s="441"/>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26"/>
      <c r="B159" s="429"/>
      <c r="C159" s="432"/>
      <c r="D159" s="431"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26"/>
      <c r="B160" s="429"/>
      <c r="C160" s="432"/>
      <c r="D160" s="432"/>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26"/>
      <c r="B161" s="429"/>
      <c r="C161" s="432"/>
      <c r="D161" s="432"/>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26"/>
      <c r="B162" s="429"/>
      <c r="C162" s="432"/>
      <c r="D162" s="432"/>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26"/>
      <c r="B163" s="429"/>
      <c r="C163" s="432"/>
      <c r="D163" s="432"/>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26"/>
      <c r="B164" s="429"/>
      <c r="C164" s="432"/>
      <c r="D164" s="432"/>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27"/>
      <c r="B165" s="430"/>
      <c r="C165" s="433"/>
      <c r="D165" s="433"/>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25">
        <v>7</v>
      </c>
      <c r="B166" s="428" t="s">
        <v>1003</v>
      </c>
      <c r="C166" s="435" t="s">
        <v>1002</v>
      </c>
      <c r="D166" s="431"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26"/>
      <c r="B167" s="429"/>
      <c r="C167" s="436"/>
      <c r="D167" s="432"/>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26"/>
      <c r="B168" s="429"/>
      <c r="C168" s="436"/>
      <c r="D168" s="432"/>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26"/>
      <c r="B169" s="429"/>
      <c r="C169" s="436"/>
      <c r="D169" s="432"/>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26"/>
      <c r="B170" s="429"/>
      <c r="C170" s="436"/>
      <c r="D170" s="433"/>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26"/>
      <c r="B171" s="429"/>
      <c r="C171" s="436"/>
      <c r="D171" s="424" t="s">
        <v>992</v>
      </c>
      <c r="E171" s="191" t="s">
        <v>991</v>
      </c>
      <c r="F171" s="185"/>
      <c r="G171" s="185" t="s">
        <v>990</v>
      </c>
      <c r="H171" s="187">
        <f>I171*J171</f>
        <v>0</v>
      </c>
      <c r="I171" s="187">
        <f>X171*Z171+Y171</f>
        <v>52.989480000000015</v>
      </c>
      <c r="J171" s="176"/>
      <c r="L171" s="180">
        <v>2</v>
      </c>
      <c r="M171" s="179">
        <f>1/6</f>
        <v>0.16666666666666666</v>
      </c>
      <c r="N171" s="420"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26"/>
      <c r="B172" s="429"/>
      <c r="C172" s="436"/>
      <c r="D172" s="438"/>
      <c r="E172" s="235" t="s">
        <v>970</v>
      </c>
      <c r="F172" s="185"/>
      <c r="G172" s="185"/>
      <c r="H172" s="181"/>
      <c r="I172" s="181"/>
      <c r="J172" s="176"/>
      <c r="L172" s="180">
        <v>1</v>
      </c>
      <c r="M172" s="179">
        <f>1/6</f>
        <v>0.16666666666666666</v>
      </c>
      <c r="N172" s="446"/>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26"/>
      <c r="B173" s="429"/>
      <c r="C173" s="436"/>
      <c r="D173" s="438"/>
      <c r="E173" s="235" t="s">
        <v>988</v>
      </c>
      <c r="F173" s="185"/>
      <c r="G173" s="185"/>
      <c r="H173" s="181"/>
      <c r="I173" s="181"/>
      <c r="J173" s="176"/>
      <c r="L173" s="180">
        <v>12</v>
      </c>
      <c r="M173" s="179">
        <f>1/6</f>
        <v>0.16666666666666666</v>
      </c>
      <c r="N173" s="446"/>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26"/>
      <c r="B174" s="429"/>
      <c r="C174" s="436"/>
      <c r="D174" s="438"/>
      <c r="E174" s="185"/>
      <c r="F174" s="185"/>
      <c r="G174" s="185"/>
      <c r="H174" s="181"/>
      <c r="I174" s="181"/>
      <c r="J174" s="176"/>
      <c r="L174" s="180"/>
      <c r="M174" s="179"/>
      <c r="N174" s="446"/>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26"/>
      <c r="B175" s="429"/>
      <c r="C175" s="436"/>
      <c r="D175" s="438"/>
      <c r="E175" s="185"/>
      <c r="F175" s="185"/>
      <c r="G175" s="185"/>
      <c r="H175" s="181"/>
      <c r="I175" s="181"/>
      <c r="J175" s="176"/>
      <c r="L175" s="180"/>
      <c r="M175" s="179"/>
      <c r="N175" s="446"/>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26"/>
      <c r="B176" s="429"/>
      <c r="C176" s="436"/>
      <c r="D176" s="438"/>
      <c r="E176" s="185"/>
      <c r="F176" s="185"/>
      <c r="G176" s="185"/>
      <c r="H176" s="181"/>
      <c r="I176" s="181"/>
      <c r="J176" s="176"/>
      <c r="L176" s="180"/>
      <c r="M176" s="179"/>
      <c r="N176" s="446"/>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26"/>
      <c r="B177" s="429"/>
      <c r="C177" s="436"/>
      <c r="D177" s="438"/>
      <c r="E177" s="185"/>
      <c r="F177" s="185"/>
      <c r="G177" s="185"/>
      <c r="H177" s="181"/>
      <c r="I177" s="181"/>
      <c r="J177" s="176"/>
      <c r="L177" s="180"/>
      <c r="M177" s="179"/>
      <c r="N177" s="446"/>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26"/>
      <c r="B178" s="429"/>
      <c r="C178" s="436"/>
      <c r="D178" s="438"/>
      <c r="E178" s="185"/>
      <c r="F178" s="185"/>
      <c r="G178" s="185"/>
      <c r="H178" s="181"/>
      <c r="I178" s="181"/>
      <c r="J178" s="176"/>
      <c r="L178" s="180"/>
      <c r="M178" s="179"/>
      <c r="N178" s="447"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26"/>
      <c r="B179" s="429"/>
      <c r="C179" s="436"/>
      <c r="D179" s="438"/>
      <c r="E179" s="185"/>
      <c r="F179" s="185"/>
      <c r="G179" s="185"/>
      <c r="H179" s="181"/>
      <c r="I179" s="181"/>
      <c r="J179" s="176"/>
      <c r="L179" s="180"/>
      <c r="M179" s="179"/>
      <c r="N179" s="446"/>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26"/>
      <c r="B180" s="429"/>
      <c r="C180" s="436"/>
      <c r="D180" s="438"/>
      <c r="E180" s="185"/>
      <c r="F180" s="185"/>
      <c r="G180" s="185"/>
      <c r="H180" s="181"/>
      <c r="I180" s="181"/>
      <c r="J180" s="176"/>
      <c r="L180" s="180"/>
      <c r="M180" s="179"/>
      <c r="N180" s="446"/>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26"/>
      <c r="B181" s="429"/>
      <c r="C181" s="436"/>
      <c r="D181" s="438"/>
      <c r="E181" s="185"/>
      <c r="F181" s="185"/>
      <c r="G181" s="185"/>
      <c r="H181" s="181"/>
      <c r="I181" s="181"/>
      <c r="J181" s="176"/>
      <c r="L181" s="180"/>
      <c r="M181" s="179"/>
      <c r="N181" s="446"/>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26"/>
      <c r="B182" s="429"/>
      <c r="C182" s="436"/>
      <c r="D182" s="438"/>
      <c r="E182" s="185"/>
      <c r="F182" s="185"/>
      <c r="G182" s="185"/>
      <c r="H182" s="181"/>
      <c r="I182" s="181"/>
      <c r="J182" s="176"/>
      <c r="L182" s="180"/>
      <c r="M182" s="179"/>
      <c r="N182" s="446"/>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26"/>
      <c r="B183" s="429"/>
      <c r="C183" s="436"/>
      <c r="D183" s="438"/>
      <c r="E183" s="185"/>
      <c r="F183" s="185"/>
      <c r="G183" s="185"/>
      <c r="H183" s="181"/>
      <c r="I183" s="181"/>
      <c r="J183" s="176"/>
      <c r="L183" s="180"/>
      <c r="M183" s="179"/>
      <c r="N183" s="446"/>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26"/>
      <c r="B184" s="429"/>
      <c r="C184" s="436"/>
      <c r="D184" s="438"/>
      <c r="E184" s="185"/>
      <c r="F184" s="185"/>
      <c r="G184" s="185"/>
      <c r="H184" s="181"/>
      <c r="I184" s="181"/>
      <c r="J184" s="176"/>
      <c r="L184" s="180"/>
      <c r="M184" s="179"/>
      <c r="N184" s="446"/>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26"/>
      <c r="B185" s="429"/>
      <c r="C185" s="436"/>
      <c r="D185" s="438"/>
      <c r="E185" s="185"/>
      <c r="F185" s="185"/>
      <c r="G185" s="185"/>
      <c r="H185" s="181"/>
      <c r="I185" s="181"/>
      <c r="J185" s="176"/>
      <c r="L185" s="180"/>
      <c r="M185" s="179"/>
      <c r="N185" s="447"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26"/>
      <c r="B186" s="429"/>
      <c r="C186" s="436"/>
      <c r="D186" s="438"/>
      <c r="E186" s="185"/>
      <c r="F186" s="185"/>
      <c r="G186" s="185"/>
      <c r="H186" s="181"/>
      <c r="I186" s="181"/>
      <c r="J186" s="176"/>
      <c r="L186" s="180"/>
      <c r="M186" s="179"/>
      <c r="N186" s="446"/>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26"/>
      <c r="B187" s="429"/>
      <c r="C187" s="436"/>
      <c r="D187" s="438"/>
      <c r="E187" s="185"/>
      <c r="F187" s="185"/>
      <c r="G187" s="185"/>
      <c r="H187" s="181"/>
      <c r="I187" s="181"/>
      <c r="J187" s="176"/>
      <c r="L187" s="180"/>
      <c r="M187" s="179"/>
      <c r="N187" s="446"/>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26"/>
      <c r="B188" s="429"/>
      <c r="C188" s="436"/>
      <c r="D188" s="438"/>
      <c r="E188" s="185"/>
      <c r="F188" s="185"/>
      <c r="G188" s="185"/>
      <c r="H188" s="181"/>
      <c r="I188" s="181"/>
      <c r="J188" s="176"/>
      <c r="L188" s="180"/>
      <c r="M188" s="179"/>
      <c r="N188" s="446"/>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26"/>
      <c r="B189" s="429"/>
      <c r="C189" s="436"/>
      <c r="D189" s="438"/>
      <c r="E189" s="185"/>
      <c r="F189" s="185"/>
      <c r="G189" s="185"/>
      <c r="H189" s="181"/>
      <c r="I189" s="181"/>
      <c r="J189" s="176"/>
      <c r="L189" s="180"/>
      <c r="M189" s="179"/>
      <c r="N189" s="446"/>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26"/>
      <c r="B190" s="429"/>
      <c r="C190" s="437"/>
      <c r="D190" s="438"/>
      <c r="E190" s="185"/>
      <c r="F190" s="185"/>
      <c r="G190" s="185"/>
      <c r="H190" s="181"/>
      <c r="I190" s="181"/>
      <c r="J190" s="176"/>
      <c r="L190" s="180"/>
      <c r="M190" s="179"/>
      <c r="N190" s="446"/>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26"/>
      <c r="B191" s="429"/>
      <c r="C191" s="431" t="s">
        <v>253</v>
      </c>
      <c r="D191" s="448"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26"/>
      <c r="B192" s="429"/>
      <c r="C192" s="432"/>
      <c r="D192" s="449"/>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26"/>
      <c r="B193" s="429"/>
      <c r="C193" s="432"/>
      <c r="D193" s="450"/>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26"/>
      <c r="B194" s="429"/>
      <c r="C194" s="432"/>
      <c r="D194" s="424"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26"/>
      <c r="B195" s="429"/>
      <c r="C195" s="432"/>
      <c r="D195" s="438"/>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26"/>
      <c r="B196" s="429"/>
      <c r="C196" s="432"/>
      <c r="D196" s="438"/>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26"/>
      <c r="B197" s="429"/>
      <c r="C197" s="432"/>
      <c r="D197" s="438"/>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26"/>
      <c r="B198" s="429"/>
      <c r="C198" s="432"/>
      <c r="D198" s="424"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26"/>
      <c r="B199" s="429"/>
      <c r="C199" s="432"/>
      <c r="D199" s="438"/>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26"/>
      <c r="B200" s="429"/>
      <c r="C200" s="432"/>
      <c r="D200" s="438"/>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26"/>
      <c r="B201" s="429"/>
      <c r="C201" s="433"/>
      <c r="D201" s="438"/>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26"/>
      <c r="B202" s="429"/>
      <c r="C202" s="439" t="s">
        <v>954</v>
      </c>
      <c r="D202" s="442"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26"/>
      <c r="B203" s="429"/>
      <c r="C203" s="440"/>
      <c r="D203" s="438"/>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26"/>
      <c r="B204" s="429"/>
      <c r="C204" s="440"/>
      <c r="D204" s="442"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26"/>
      <c r="B205" s="429"/>
      <c r="C205" s="440"/>
      <c r="D205" s="438"/>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26"/>
      <c r="B206" s="429"/>
      <c r="C206" s="440"/>
      <c r="D206" s="442"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26"/>
      <c r="B207" s="429"/>
      <c r="C207" s="440"/>
      <c r="D207" s="438"/>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26"/>
      <c r="B208" s="429"/>
      <c r="C208" s="440"/>
      <c r="D208" s="424"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26"/>
      <c r="B209" s="429"/>
      <c r="C209" s="440"/>
      <c r="D209" s="438"/>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26"/>
      <c r="B210" s="429"/>
      <c r="C210" s="440"/>
      <c r="D210" s="438"/>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26"/>
      <c r="B211" s="429"/>
      <c r="C211" s="440"/>
      <c r="D211" s="438"/>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26"/>
      <c r="B212" s="429"/>
      <c r="C212" s="440"/>
      <c r="D212" s="438"/>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26"/>
      <c r="B213" s="429"/>
      <c r="C213" s="440"/>
      <c r="D213" s="438"/>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26"/>
      <c r="B214" s="429"/>
      <c r="C214" s="440"/>
      <c r="D214" s="438"/>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26"/>
      <c r="B215" s="429"/>
      <c r="C215" s="440"/>
      <c r="D215" s="438"/>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26"/>
      <c r="B216" s="429"/>
      <c r="C216" s="440"/>
      <c r="D216" s="438"/>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26"/>
      <c r="B217" s="429"/>
      <c r="C217" s="440"/>
      <c r="D217" s="438"/>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26"/>
      <c r="B218" s="429"/>
      <c r="C218" s="440"/>
      <c r="D218" s="438"/>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26"/>
      <c r="B219" s="429"/>
      <c r="C219" s="440"/>
      <c r="D219" s="438"/>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26"/>
      <c r="B220" s="429"/>
      <c r="C220" s="440"/>
      <c r="D220" s="443"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26"/>
      <c r="B221" s="429"/>
      <c r="C221" s="440"/>
      <c r="D221" s="444"/>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26"/>
      <c r="B222" s="429"/>
      <c r="C222" s="440"/>
      <c r="D222" s="444"/>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27"/>
      <c r="B223" s="430"/>
      <c r="C223" s="441"/>
      <c r="D223" s="445"/>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51">
        <v>1</v>
      </c>
      <c r="B4" s="454" t="s">
        <v>180</v>
      </c>
      <c r="C4" s="240">
        <v>1</v>
      </c>
      <c r="D4" s="130" t="s">
        <v>181</v>
      </c>
      <c r="E4" s="131">
        <v>16</v>
      </c>
    </row>
    <row r="5" spans="1:8" ht="45" x14ac:dyDescent="0.25">
      <c r="A5" s="452"/>
      <c r="B5" s="455"/>
      <c r="C5" s="240">
        <f>C4+1</f>
        <v>2</v>
      </c>
      <c r="D5" s="130" t="s">
        <v>182</v>
      </c>
      <c r="E5" s="131">
        <v>8</v>
      </c>
    </row>
    <row r="6" spans="1:8" ht="30" x14ac:dyDescent="0.25">
      <c r="A6" s="452"/>
      <c r="B6" s="455"/>
      <c r="C6" s="240">
        <f>C5+1</f>
        <v>3</v>
      </c>
      <c r="D6" s="130" t="s">
        <v>183</v>
      </c>
      <c r="E6" s="131">
        <v>4</v>
      </c>
    </row>
    <row r="7" spans="1:8" ht="30" x14ac:dyDescent="0.25">
      <c r="A7" s="452"/>
      <c r="B7" s="455"/>
      <c r="C7" s="240">
        <f>C6+1</f>
        <v>4</v>
      </c>
      <c r="D7" s="130" t="s">
        <v>1142</v>
      </c>
      <c r="E7" s="131">
        <v>16</v>
      </c>
    </row>
    <row r="8" spans="1:8" ht="45" x14ac:dyDescent="0.25">
      <c r="A8" s="452"/>
      <c r="B8" s="455"/>
      <c r="C8" s="240">
        <f>C7+1</f>
        <v>5</v>
      </c>
      <c r="D8" s="130" t="s">
        <v>184</v>
      </c>
      <c r="E8" s="131">
        <f>E4*1.5</f>
        <v>24</v>
      </c>
    </row>
    <row r="9" spans="1:8" ht="30" x14ac:dyDescent="0.25">
      <c r="A9" s="453"/>
      <c r="B9" s="456"/>
      <c r="C9" s="240">
        <f>C8+1</f>
        <v>6</v>
      </c>
      <c r="D9" s="130" t="s">
        <v>185</v>
      </c>
      <c r="E9" s="131">
        <f>E5*1.5</f>
        <v>12</v>
      </c>
    </row>
    <row r="10" spans="1:8" ht="15.75" x14ac:dyDescent="0.25">
      <c r="A10" s="451">
        <v>2</v>
      </c>
      <c r="B10" s="454" t="s">
        <v>186</v>
      </c>
      <c r="C10" s="240">
        <v>1</v>
      </c>
      <c r="D10" s="130" t="s">
        <v>187</v>
      </c>
      <c r="E10" s="131"/>
      <c r="H10" s="132"/>
    </row>
    <row r="11" spans="1:8" ht="30" x14ac:dyDescent="0.25">
      <c r="A11" s="452"/>
      <c r="B11" s="455"/>
      <c r="C11" s="240">
        <f>C10+1</f>
        <v>2</v>
      </c>
      <c r="D11" s="130" t="s">
        <v>188</v>
      </c>
      <c r="E11" s="131"/>
      <c r="H11" s="132"/>
    </row>
    <row r="12" spans="1:8" ht="15.75" x14ac:dyDescent="0.25">
      <c r="A12" s="452"/>
      <c r="B12" s="455"/>
      <c r="C12" s="240">
        <f>C11+1</f>
        <v>3</v>
      </c>
      <c r="D12" s="130" t="s">
        <v>189</v>
      </c>
      <c r="E12" s="131"/>
      <c r="H12" s="132"/>
    </row>
    <row r="13" spans="1:8" ht="45" x14ac:dyDescent="0.25">
      <c r="A13" s="452"/>
      <c r="B13" s="455"/>
      <c r="C13" s="240">
        <f>C12+1</f>
        <v>4</v>
      </c>
      <c r="D13" s="130" t="s">
        <v>190</v>
      </c>
      <c r="E13" s="131"/>
      <c r="H13" s="132"/>
    </row>
    <row r="14" spans="1:8" x14ac:dyDescent="0.25">
      <c r="A14" s="451">
        <v>3</v>
      </c>
      <c r="B14" s="454" t="s">
        <v>191</v>
      </c>
      <c r="C14" s="240">
        <v>1</v>
      </c>
      <c r="D14" s="130" t="s">
        <v>192</v>
      </c>
      <c r="E14" s="131"/>
    </row>
    <row r="15" spans="1:8" x14ac:dyDescent="0.25">
      <c r="A15" s="452"/>
      <c r="B15" s="455"/>
      <c r="C15" s="240">
        <f>C14+1</f>
        <v>2</v>
      </c>
      <c r="D15" s="130" t="s">
        <v>193</v>
      </c>
      <c r="E15" s="131"/>
    </row>
    <row r="16" spans="1:8" ht="30" x14ac:dyDescent="0.25">
      <c r="A16" s="452"/>
      <c r="B16" s="455"/>
      <c r="C16" s="240">
        <f t="shared" ref="C16:C28" si="0">C15+1</f>
        <v>3</v>
      </c>
      <c r="D16" s="130" t="s">
        <v>194</v>
      </c>
      <c r="E16" s="131"/>
    </row>
    <row r="17" spans="1:5" ht="30" x14ac:dyDescent="0.25">
      <c r="A17" s="452"/>
      <c r="B17" s="455"/>
      <c r="C17" s="240">
        <f t="shared" si="0"/>
        <v>4</v>
      </c>
      <c r="D17" s="130" t="s">
        <v>195</v>
      </c>
      <c r="E17" s="131"/>
    </row>
    <row r="18" spans="1:5" ht="30" x14ac:dyDescent="0.25">
      <c r="A18" s="452"/>
      <c r="B18" s="455"/>
      <c r="C18" s="240">
        <f t="shared" si="0"/>
        <v>5</v>
      </c>
      <c r="D18" s="130" t="s">
        <v>196</v>
      </c>
      <c r="E18" s="131"/>
    </row>
    <row r="19" spans="1:5" ht="30" x14ac:dyDescent="0.25">
      <c r="A19" s="452"/>
      <c r="B19" s="455"/>
      <c r="C19" s="240">
        <f t="shared" si="0"/>
        <v>6</v>
      </c>
      <c r="D19" s="130" t="s">
        <v>197</v>
      </c>
      <c r="E19" s="131"/>
    </row>
    <row r="20" spans="1:5" x14ac:dyDescent="0.25">
      <c r="A20" s="452"/>
      <c r="B20" s="455"/>
      <c r="C20" s="240">
        <f t="shared" si="0"/>
        <v>7</v>
      </c>
      <c r="D20" s="130" t="s">
        <v>198</v>
      </c>
      <c r="E20" s="131"/>
    </row>
    <row r="21" spans="1:5" x14ac:dyDescent="0.25">
      <c r="A21" s="452"/>
      <c r="B21" s="455"/>
      <c r="C21" s="240">
        <f t="shared" si="0"/>
        <v>8</v>
      </c>
      <c r="D21" s="130" t="s">
        <v>199</v>
      </c>
      <c r="E21" s="131"/>
    </row>
    <row r="22" spans="1:5" ht="30" x14ac:dyDescent="0.25">
      <c r="A22" s="452"/>
      <c r="B22" s="455"/>
      <c r="C22" s="240">
        <f t="shared" si="0"/>
        <v>9</v>
      </c>
      <c r="D22" s="130" t="s">
        <v>200</v>
      </c>
      <c r="E22" s="131"/>
    </row>
    <row r="23" spans="1:5" x14ac:dyDescent="0.25">
      <c r="A23" s="452"/>
      <c r="B23" s="455"/>
      <c r="C23" s="240">
        <f t="shared" si="0"/>
        <v>10</v>
      </c>
      <c r="D23" s="130" t="s">
        <v>201</v>
      </c>
      <c r="E23" s="131"/>
    </row>
    <row r="24" spans="1:5" x14ac:dyDescent="0.25">
      <c r="A24" s="452"/>
      <c r="B24" s="455"/>
      <c r="C24" s="240">
        <f t="shared" si="0"/>
        <v>11</v>
      </c>
      <c r="D24" s="130" t="s">
        <v>202</v>
      </c>
      <c r="E24" s="131"/>
    </row>
    <row r="25" spans="1:5" ht="30" x14ac:dyDescent="0.25">
      <c r="A25" s="452"/>
      <c r="B25" s="455"/>
      <c r="C25" s="240">
        <f t="shared" si="0"/>
        <v>12</v>
      </c>
      <c r="D25" s="130" t="s">
        <v>203</v>
      </c>
      <c r="E25" s="131"/>
    </row>
    <row r="26" spans="1:5" x14ac:dyDescent="0.25">
      <c r="A26" s="452"/>
      <c r="B26" s="455"/>
      <c r="C26" s="240">
        <f t="shared" si="0"/>
        <v>13</v>
      </c>
      <c r="D26" s="130" t="s">
        <v>204</v>
      </c>
      <c r="E26" s="131"/>
    </row>
    <row r="27" spans="1:5" x14ac:dyDescent="0.25">
      <c r="A27" s="452"/>
      <c r="B27" s="455"/>
      <c r="C27" s="240">
        <f t="shared" si="0"/>
        <v>14</v>
      </c>
      <c r="D27" s="130" t="s">
        <v>205</v>
      </c>
      <c r="E27" s="131"/>
    </row>
    <row r="28" spans="1:5" ht="30" x14ac:dyDescent="0.25">
      <c r="A28" s="453"/>
      <c r="B28" s="456"/>
      <c r="C28" s="240">
        <f t="shared" si="0"/>
        <v>15</v>
      </c>
      <c r="D28" s="130" t="s">
        <v>206</v>
      </c>
      <c r="E28" s="131"/>
    </row>
    <row r="29" spans="1:5" x14ac:dyDescent="0.25">
      <c r="A29" s="451">
        <v>4</v>
      </c>
      <c r="B29" s="454" t="s">
        <v>207</v>
      </c>
      <c r="C29" s="240">
        <v>1</v>
      </c>
      <c r="D29" s="130"/>
      <c r="E29" s="131"/>
    </row>
    <row r="30" spans="1:5" x14ac:dyDescent="0.25">
      <c r="A30" s="452"/>
      <c r="B30" s="455"/>
      <c r="C30" s="240">
        <f>C29+1</f>
        <v>2</v>
      </c>
      <c r="D30" s="130"/>
      <c r="E30" s="131"/>
    </row>
    <row r="31" spans="1:5" x14ac:dyDescent="0.25">
      <c r="A31" s="452"/>
      <c r="B31" s="455"/>
      <c r="C31" s="240">
        <f>C30+1</f>
        <v>3</v>
      </c>
      <c r="D31" s="130"/>
      <c r="E31" s="131"/>
    </row>
    <row r="32" spans="1:5" x14ac:dyDescent="0.25">
      <c r="A32" s="452"/>
      <c r="B32" s="455"/>
      <c r="C32" s="240">
        <f>C31+1</f>
        <v>4</v>
      </c>
      <c r="D32" s="130"/>
      <c r="E32" s="131"/>
    </row>
    <row r="33" spans="1:8" x14ac:dyDescent="0.25">
      <c r="A33" s="453"/>
      <c r="B33" s="456"/>
      <c r="C33" s="240">
        <f>C32+1</f>
        <v>5</v>
      </c>
      <c r="D33" s="130"/>
      <c r="E33" s="131"/>
    </row>
    <row r="34" spans="1:8" x14ac:dyDescent="0.25">
      <c r="A34" s="451">
        <v>5</v>
      </c>
      <c r="B34" s="454" t="s">
        <v>208</v>
      </c>
      <c r="C34" s="240">
        <v>1</v>
      </c>
      <c r="D34" s="130"/>
      <c r="E34" s="131"/>
    </row>
    <row r="35" spans="1:8" x14ac:dyDescent="0.25">
      <c r="A35" s="452"/>
      <c r="B35" s="455"/>
      <c r="C35" s="240">
        <f>C34+1</f>
        <v>2</v>
      </c>
      <c r="D35" s="130"/>
      <c r="E35" s="131"/>
    </row>
    <row r="36" spans="1:8" x14ac:dyDescent="0.25">
      <c r="A36" s="452"/>
      <c r="B36" s="455"/>
      <c r="C36" s="240">
        <f>C35+1</f>
        <v>3</v>
      </c>
      <c r="D36" s="130"/>
      <c r="E36" s="131"/>
    </row>
    <row r="37" spans="1:8" x14ac:dyDescent="0.25">
      <c r="A37" s="452"/>
      <c r="B37" s="455"/>
      <c r="C37" s="240">
        <f>C36+1</f>
        <v>4</v>
      </c>
      <c r="D37" s="130"/>
      <c r="E37" s="131"/>
    </row>
    <row r="38" spans="1:8" x14ac:dyDescent="0.25">
      <c r="A38" s="453"/>
      <c r="B38" s="456"/>
      <c r="C38" s="240">
        <f>C37+1</f>
        <v>5</v>
      </c>
      <c r="D38" s="130"/>
      <c r="E38" s="131"/>
    </row>
    <row r="39" spans="1:8" x14ac:dyDescent="0.25">
      <c r="A39" s="451">
        <v>6</v>
      </c>
      <c r="B39" s="454" t="s">
        <v>209</v>
      </c>
      <c r="C39" s="240">
        <v>1</v>
      </c>
      <c r="D39" s="130"/>
      <c r="E39" s="131"/>
    </row>
    <row r="40" spans="1:8" x14ac:dyDescent="0.25">
      <c r="A40" s="452"/>
      <c r="B40" s="455"/>
      <c r="C40" s="240">
        <f>C39+1</f>
        <v>2</v>
      </c>
      <c r="D40" s="130"/>
      <c r="E40" s="131"/>
    </row>
    <row r="41" spans="1:8" x14ac:dyDescent="0.25">
      <c r="A41" s="452"/>
      <c r="B41" s="455"/>
      <c r="C41" s="240">
        <f>C40+1</f>
        <v>3</v>
      </c>
      <c r="D41" s="130"/>
      <c r="E41" s="131"/>
    </row>
    <row r="42" spans="1:8" x14ac:dyDescent="0.25">
      <c r="A42" s="452"/>
      <c r="B42" s="455"/>
      <c r="C42" s="240">
        <f>C41+1</f>
        <v>4</v>
      </c>
      <c r="D42" s="130"/>
      <c r="E42" s="131"/>
    </row>
    <row r="43" spans="1:8" x14ac:dyDescent="0.25">
      <c r="A43" s="453"/>
      <c r="B43" s="456"/>
      <c r="C43" s="240">
        <f>C42+1</f>
        <v>5</v>
      </c>
      <c r="D43" s="130"/>
      <c r="E43" s="131"/>
    </row>
    <row r="44" spans="1:8" ht="30" x14ac:dyDescent="0.25">
      <c r="A44" s="451">
        <v>7</v>
      </c>
      <c r="B44" s="454" t="s">
        <v>210</v>
      </c>
      <c r="C44" s="240">
        <v>1</v>
      </c>
      <c r="D44" s="130" t="s">
        <v>211</v>
      </c>
      <c r="E44" s="131">
        <v>2</v>
      </c>
      <c r="H44" s="132"/>
    </row>
    <row r="45" spans="1:8" ht="15.75" x14ac:dyDescent="0.25">
      <c r="A45" s="452"/>
      <c r="B45" s="455"/>
      <c r="C45" s="240">
        <f>C44+1</f>
        <v>2</v>
      </c>
      <c r="D45" s="130" t="s">
        <v>212</v>
      </c>
      <c r="E45" s="131">
        <v>1</v>
      </c>
      <c r="H45" s="132"/>
    </row>
    <row r="46" spans="1:8" ht="30" x14ac:dyDescent="0.25">
      <c r="A46" s="452"/>
      <c r="B46" s="455"/>
      <c r="C46" s="240">
        <f t="shared" ref="C46:C51" si="1">C45+1</f>
        <v>3</v>
      </c>
      <c r="D46" s="130" t="s">
        <v>213</v>
      </c>
      <c r="E46" s="131">
        <v>8</v>
      </c>
      <c r="H46" s="132"/>
    </row>
    <row r="47" spans="1:8" ht="30" x14ac:dyDescent="0.25">
      <c r="A47" s="452"/>
      <c r="B47" s="455"/>
      <c r="C47" s="240">
        <f t="shared" si="1"/>
        <v>4</v>
      </c>
      <c r="D47" s="130" t="s">
        <v>214</v>
      </c>
      <c r="E47" s="131">
        <v>16</v>
      </c>
      <c r="H47" s="132"/>
    </row>
    <row r="48" spans="1:8" ht="15.75" x14ac:dyDescent="0.25">
      <c r="A48" s="452"/>
      <c r="B48" s="455"/>
      <c r="C48" s="240">
        <f t="shared" si="1"/>
        <v>5</v>
      </c>
      <c r="D48" s="130" t="s">
        <v>215</v>
      </c>
      <c r="E48" s="131">
        <v>1</v>
      </c>
      <c r="H48" s="132"/>
    </row>
    <row r="49" spans="1:8" ht="15.75" x14ac:dyDescent="0.25">
      <c r="A49" s="452"/>
      <c r="B49" s="455"/>
      <c r="C49" s="240">
        <f t="shared" si="1"/>
        <v>6</v>
      </c>
      <c r="D49" s="130" t="s">
        <v>216</v>
      </c>
      <c r="E49" s="131">
        <v>1</v>
      </c>
      <c r="H49" s="132"/>
    </row>
    <row r="50" spans="1:8" ht="15.75" x14ac:dyDescent="0.25">
      <c r="A50" s="452"/>
      <c r="B50" s="455"/>
      <c r="C50" s="240">
        <f t="shared" si="1"/>
        <v>7</v>
      </c>
      <c r="D50" s="130" t="s">
        <v>217</v>
      </c>
      <c r="E50" s="131">
        <v>1</v>
      </c>
      <c r="H50" s="132"/>
    </row>
    <row r="51" spans="1:8" ht="15.75" x14ac:dyDescent="0.25">
      <c r="A51" s="452"/>
      <c r="B51" s="455"/>
      <c r="C51" s="240">
        <f t="shared" si="1"/>
        <v>8</v>
      </c>
      <c r="D51" s="130" t="s">
        <v>218</v>
      </c>
      <c r="E51" s="131">
        <v>0.5</v>
      </c>
      <c r="H51" s="132"/>
    </row>
    <row r="52" spans="1:8" ht="30" x14ac:dyDescent="0.25">
      <c r="A52" s="451">
        <v>8</v>
      </c>
      <c r="B52" s="454" t="s">
        <v>219</v>
      </c>
      <c r="C52" s="240">
        <v>1</v>
      </c>
      <c r="D52" s="130" t="s">
        <v>220</v>
      </c>
      <c r="E52" s="131"/>
      <c r="H52" s="132"/>
    </row>
    <row r="53" spans="1:8" ht="15.75" x14ac:dyDescent="0.25">
      <c r="A53" s="452"/>
      <c r="B53" s="455"/>
      <c r="C53" s="240">
        <f t="shared" ref="C53:C58" si="2">C52+1</f>
        <v>2</v>
      </c>
      <c r="D53" s="130" t="s">
        <v>212</v>
      </c>
      <c r="E53" s="131"/>
      <c r="H53" s="132"/>
    </row>
    <row r="54" spans="1:8" ht="30" x14ac:dyDescent="0.25">
      <c r="A54" s="452"/>
      <c r="B54" s="455"/>
      <c r="C54" s="240">
        <f t="shared" si="2"/>
        <v>3</v>
      </c>
      <c r="D54" s="130" t="s">
        <v>213</v>
      </c>
      <c r="E54" s="131"/>
      <c r="H54" s="132"/>
    </row>
    <row r="55" spans="1:8" ht="30" x14ac:dyDescent="0.25">
      <c r="A55" s="452"/>
      <c r="B55" s="455"/>
      <c r="C55" s="240">
        <f t="shared" si="2"/>
        <v>4</v>
      </c>
      <c r="D55" s="130" t="s">
        <v>214</v>
      </c>
      <c r="E55" s="131"/>
      <c r="H55" s="132"/>
    </row>
    <row r="56" spans="1:8" ht="15.75" x14ac:dyDescent="0.25">
      <c r="A56" s="452"/>
      <c r="B56" s="455"/>
      <c r="C56" s="240">
        <f t="shared" si="2"/>
        <v>5</v>
      </c>
      <c r="D56" s="130" t="s">
        <v>221</v>
      </c>
      <c r="E56" s="131"/>
      <c r="H56" s="132"/>
    </row>
    <row r="57" spans="1:8" ht="15.75" x14ac:dyDescent="0.25">
      <c r="A57" s="452"/>
      <c r="B57" s="455"/>
      <c r="C57" s="240">
        <f t="shared" si="2"/>
        <v>6</v>
      </c>
      <c r="D57" s="130" t="s">
        <v>222</v>
      </c>
      <c r="E57" s="131"/>
      <c r="H57" s="132"/>
    </row>
    <row r="58" spans="1:8" ht="15.75" x14ac:dyDescent="0.25">
      <c r="A58" s="452"/>
      <c r="B58" s="455"/>
      <c r="C58" s="240">
        <f t="shared" si="2"/>
        <v>7</v>
      </c>
      <c r="D58" s="130" t="s">
        <v>223</v>
      </c>
      <c r="E58" s="131"/>
      <c r="H58" s="132"/>
    </row>
    <row r="59" spans="1:8" ht="30" x14ac:dyDescent="0.25">
      <c r="A59" s="451">
        <v>9</v>
      </c>
      <c r="B59" s="454" t="s">
        <v>224</v>
      </c>
      <c r="C59" s="240">
        <v>1</v>
      </c>
      <c r="D59" s="130" t="s">
        <v>225</v>
      </c>
      <c r="E59" s="131"/>
    </row>
    <row r="60" spans="1:8" ht="30" x14ac:dyDescent="0.25">
      <c r="A60" s="452"/>
      <c r="B60" s="455"/>
      <c r="C60" s="240">
        <f>C59+1</f>
        <v>2</v>
      </c>
      <c r="D60" s="130" t="s">
        <v>226</v>
      </c>
      <c r="E60" s="131"/>
    </row>
    <row r="61" spans="1:8" ht="45" x14ac:dyDescent="0.25">
      <c r="A61" s="451">
        <v>10</v>
      </c>
      <c r="B61" s="454" t="s">
        <v>227</v>
      </c>
      <c r="C61" s="240">
        <v>1</v>
      </c>
      <c r="D61" s="130" t="s">
        <v>228</v>
      </c>
      <c r="E61" s="131"/>
    </row>
    <row r="62" spans="1:8" ht="45" x14ac:dyDescent="0.25">
      <c r="A62" s="452"/>
      <c r="B62" s="455"/>
      <c r="C62" s="240">
        <f>C61+1</f>
        <v>2</v>
      </c>
      <c r="D62" s="130" t="s">
        <v>229</v>
      </c>
      <c r="E62" s="131"/>
    </row>
    <row r="63" spans="1:8" ht="45" x14ac:dyDescent="0.25">
      <c r="A63" s="452"/>
      <c r="B63" s="455"/>
      <c r="C63" s="240">
        <f t="shared" ref="C63:C72" si="3">C62+1</f>
        <v>3</v>
      </c>
      <c r="D63" s="130" t="s">
        <v>230</v>
      </c>
      <c r="E63" s="131"/>
    </row>
    <row r="64" spans="1:8" ht="30" x14ac:dyDescent="0.25">
      <c r="A64" s="452"/>
      <c r="B64" s="455"/>
      <c r="C64" s="240">
        <f t="shared" si="3"/>
        <v>4</v>
      </c>
      <c r="D64" s="130" t="s">
        <v>231</v>
      </c>
      <c r="E64" s="131"/>
    </row>
    <row r="65" spans="1:5" ht="30" x14ac:dyDescent="0.25">
      <c r="A65" s="452"/>
      <c r="B65" s="455"/>
      <c r="C65" s="240">
        <f t="shared" si="3"/>
        <v>5</v>
      </c>
      <c r="D65" s="130" t="s">
        <v>232</v>
      </c>
      <c r="E65" s="131"/>
    </row>
    <row r="66" spans="1:5" ht="30" x14ac:dyDescent="0.25">
      <c r="A66" s="452"/>
      <c r="B66" s="455"/>
      <c r="C66" s="240">
        <f t="shared" si="3"/>
        <v>6</v>
      </c>
      <c r="D66" s="130" t="s">
        <v>233</v>
      </c>
      <c r="E66" s="131"/>
    </row>
    <row r="67" spans="1:5" ht="30" x14ac:dyDescent="0.25">
      <c r="A67" s="452"/>
      <c r="B67" s="455"/>
      <c r="C67" s="240">
        <f t="shared" si="3"/>
        <v>7</v>
      </c>
      <c r="D67" s="130" t="s">
        <v>234</v>
      </c>
      <c r="E67" s="131"/>
    </row>
    <row r="68" spans="1:5" ht="30" x14ac:dyDescent="0.25">
      <c r="A68" s="452"/>
      <c r="B68" s="455"/>
      <c r="C68" s="240">
        <f t="shared" si="3"/>
        <v>8</v>
      </c>
      <c r="D68" s="130" t="s">
        <v>235</v>
      </c>
      <c r="E68" s="131"/>
    </row>
    <row r="69" spans="1:5" ht="30" x14ac:dyDescent="0.25">
      <c r="A69" s="452"/>
      <c r="B69" s="455"/>
      <c r="C69" s="240">
        <f t="shared" si="3"/>
        <v>9</v>
      </c>
      <c r="D69" s="130" t="s">
        <v>236</v>
      </c>
      <c r="E69" s="131"/>
    </row>
    <row r="70" spans="1:5" ht="30" x14ac:dyDescent="0.25">
      <c r="A70" s="452"/>
      <c r="B70" s="455"/>
      <c r="C70" s="240">
        <f t="shared" si="3"/>
        <v>10</v>
      </c>
      <c r="D70" s="130" t="s">
        <v>237</v>
      </c>
      <c r="E70" s="131"/>
    </row>
    <row r="71" spans="1:5" ht="30" x14ac:dyDescent="0.25">
      <c r="A71" s="452"/>
      <c r="B71" s="455"/>
      <c r="C71" s="240">
        <f t="shared" si="3"/>
        <v>11</v>
      </c>
      <c r="D71" s="130" t="s">
        <v>238</v>
      </c>
      <c r="E71" s="131"/>
    </row>
    <row r="72" spans="1:5" ht="30" x14ac:dyDescent="0.25">
      <c r="A72" s="453"/>
      <c r="B72" s="456"/>
      <c r="C72" s="240">
        <f t="shared" si="3"/>
        <v>12</v>
      </c>
      <c r="D72" s="130" t="s">
        <v>239</v>
      </c>
      <c r="E72" s="131"/>
    </row>
    <row r="73" spans="1:5" x14ac:dyDescent="0.25">
      <c r="A73" s="451">
        <v>11</v>
      </c>
      <c r="B73" s="454" t="s">
        <v>240</v>
      </c>
      <c r="C73" s="240">
        <v>1</v>
      </c>
      <c r="D73" s="130"/>
      <c r="E73" s="131"/>
    </row>
    <row r="74" spans="1:5" x14ac:dyDescent="0.25">
      <c r="A74" s="452"/>
      <c r="B74" s="455"/>
      <c r="C74" s="240">
        <f>C73+1</f>
        <v>2</v>
      </c>
      <c r="D74" s="130"/>
      <c r="E74" s="131"/>
    </row>
    <row r="75" spans="1:5" x14ac:dyDescent="0.25">
      <c r="A75" s="452"/>
      <c r="B75" s="455"/>
      <c r="C75" s="240">
        <f>C74+1</f>
        <v>3</v>
      </c>
      <c r="D75" s="130"/>
      <c r="E75" s="131"/>
    </row>
    <row r="76" spans="1:5" x14ac:dyDescent="0.25">
      <c r="A76" s="452"/>
      <c r="B76" s="455"/>
      <c r="C76" s="240">
        <f>C75+1</f>
        <v>4</v>
      </c>
      <c r="D76" s="130"/>
      <c r="E76" s="131"/>
    </row>
    <row r="77" spans="1:5" x14ac:dyDescent="0.25">
      <c r="A77" s="453"/>
      <c r="B77" s="456"/>
      <c r="C77" s="240">
        <f>C76+1</f>
        <v>5</v>
      </c>
      <c r="D77" s="130"/>
      <c r="E77" s="131"/>
    </row>
    <row r="78" spans="1:5" x14ac:dyDescent="0.25">
      <c r="A78" s="451">
        <v>12</v>
      </c>
      <c r="B78" s="454" t="s">
        <v>241</v>
      </c>
      <c r="C78" s="240">
        <v>1</v>
      </c>
      <c r="D78" s="130"/>
      <c r="E78" s="131"/>
    </row>
    <row r="79" spans="1:5" x14ac:dyDescent="0.25">
      <c r="A79" s="452"/>
      <c r="B79" s="455"/>
      <c r="C79" s="240">
        <f>C78+1</f>
        <v>2</v>
      </c>
      <c r="D79" s="130"/>
      <c r="E79" s="131"/>
    </row>
    <row r="80" spans="1:5" x14ac:dyDescent="0.25">
      <c r="A80" s="452"/>
      <c r="B80" s="455"/>
      <c r="C80" s="240">
        <f>C79+1</f>
        <v>3</v>
      </c>
      <c r="D80" s="130"/>
      <c r="E80" s="131"/>
    </row>
    <row r="81" spans="1:5" x14ac:dyDescent="0.25">
      <c r="A81" s="452"/>
      <c r="B81" s="455"/>
      <c r="C81" s="240">
        <f>C80+1</f>
        <v>4</v>
      </c>
      <c r="D81" s="130"/>
      <c r="E81" s="131"/>
    </row>
    <row r="82" spans="1:5" x14ac:dyDescent="0.25">
      <c r="A82" s="453"/>
      <c r="B82" s="456"/>
      <c r="C82" s="240">
        <f>C81+1</f>
        <v>5</v>
      </c>
      <c r="D82" s="130"/>
      <c r="E82" s="131"/>
    </row>
    <row r="83" spans="1:5" x14ac:dyDescent="0.25">
      <c r="A83" s="451">
        <v>13</v>
      </c>
      <c r="B83" s="454" t="s">
        <v>242</v>
      </c>
      <c r="C83" s="240">
        <v>1</v>
      </c>
      <c r="D83" s="130"/>
      <c r="E83" s="131"/>
    </row>
    <row r="84" spans="1:5" x14ac:dyDescent="0.25">
      <c r="A84" s="452"/>
      <c r="B84" s="455"/>
      <c r="C84" s="240">
        <f>C83+1</f>
        <v>2</v>
      </c>
      <c r="D84" s="130"/>
      <c r="E84" s="131"/>
    </row>
    <row r="85" spans="1:5" x14ac:dyDescent="0.25">
      <c r="A85" s="452"/>
      <c r="B85" s="455"/>
      <c r="C85" s="240">
        <f>C84+1</f>
        <v>3</v>
      </c>
      <c r="D85" s="130"/>
      <c r="E85" s="131"/>
    </row>
    <row r="86" spans="1:5" x14ac:dyDescent="0.25">
      <c r="A86" s="452"/>
      <c r="B86" s="455"/>
      <c r="C86" s="240">
        <f>C85+1</f>
        <v>4</v>
      </c>
      <c r="D86" s="130"/>
      <c r="E86" s="131"/>
    </row>
    <row r="87" spans="1:5" x14ac:dyDescent="0.25">
      <c r="A87" s="453"/>
      <c r="B87" s="456"/>
      <c r="C87" s="240">
        <f>C86+1</f>
        <v>5</v>
      </c>
      <c r="D87" s="130"/>
      <c r="E87" s="131"/>
    </row>
    <row r="88" spans="1:5" x14ac:dyDescent="0.25">
      <c r="A88" s="451">
        <v>14</v>
      </c>
      <c r="B88" s="454" t="s">
        <v>243</v>
      </c>
      <c r="C88" s="240">
        <v>1</v>
      </c>
      <c r="D88" s="133" t="s">
        <v>244</v>
      </c>
      <c r="E88" s="131">
        <v>1</v>
      </c>
    </row>
    <row r="89" spans="1:5" ht="45" x14ac:dyDescent="0.25">
      <c r="A89" s="452"/>
      <c r="B89" s="455"/>
      <c r="C89" s="240">
        <f>C88+1</f>
        <v>2</v>
      </c>
      <c r="D89" s="130" t="s">
        <v>245</v>
      </c>
      <c r="E89" s="131">
        <v>3</v>
      </c>
    </row>
    <row r="90" spans="1:5" ht="30" x14ac:dyDescent="0.25">
      <c r="A90" s="452"/>
      <c r="B90" s="455"/>
      <c r="C90" s="240">
        <f>C89+1</f>
        <v>3</v>
      </c>
      <c r="D90" s="130" t="s">
        <v>246</v>
      </c>
      <c r="E90" s="131">
        <v>2</v>
      </c>
    </row>
    <row r="91" spans="1:5" ht="30" x14ac:dyDescent="0.25">
      <c r="A91" s="452"/>
      <c r="B91" s="455"/>
      <c r="C91" s="240">
        <f>C90+1</f>
        <v>4</v>
      </c>
      <c r="D91" s="130" t="s">
        <v>247</v>
      </c>
      <c r="E91" s="131">
        <v>3</v>
      </c>
    </row>
    <row r="92" spans="1:5" x14ac:dyDescent="0.25">
      <c r="A92" s="453"/>
      <c r="B92" s="456"/>
      <c r="C92" s="240">
        <f>C91+1</f>
        <v>5</v>
      </c>
      <c r="D92" s="130" t="s">
        <v>248</v>
      </c>
      <c r="E92" s="131">
        <v>2</v>
      </c>
    </row>
    <row r="93" spans="1:5" x14ac:dyDescent="0.25">
      <c r="A93" s="451">
        <v>15</v>
      </c>
      <c r="B93" s="454" t="s">
        <v>249</v>
      </c>
      <c r="C93" s="240">
        <v>1</v>
      </c>
      <c r="D93" s="130"/>
      <c r="E93" s="131"/>
    </row>
    <row r="94" spans="1:5" x14ac:dyDescent="0.25">
      <c r="A94" s="452"/>
      <c r="B94" s="455"/>
      <c r="C94" s="240">
        <f>C93+1</f>
        <v>2</v>
      </c>
      <c r="D94" s="130"/>
      <c r="E94" s="131"/>
    </row>
    <row r="95" spans="1:5" x14ac:dyDescent="0.25">
      <c r="A95" s="452"/>
      <c r="B95" s="455"/>
      <c r="C95" s="240">
        <f>C94+1</f>
        <v>3</v>
      </c>
      <c r="D95" s="130"/>
      <c r="E95" s="131"/>
    </row>
    <row r="96" spans="1:5" x14ac:dyDescent="0.25">
      <c r="A96" s="452"/>
      <c r="B96" s="455"/>
      <c r="C96" s="240">
        <f>C95+1</f>
        <v>4</v>
      </c>
      <c r="D96" s="130"/>
      <c r="E96" s="131"/>
    </row>
    <row r="97" spans="1:5" x14ac:dyDescent="0.25">
      <c r="A97" s="453"/>
      <c r="B97" s="456"/>
      <c r="C97" s="240">
        <f>C96+1</f>
        <v>5</v>
      </c>
      <c r="D97" s="130"/>
      <c r="E97" s="131"/>
    </row>
    <row r="98" spans="1:5" x14ac:dyDescent="0.25">
      <c r="A98" s="451">
        <v>16</v>
      </c>
      <c r="B98" s="454" t="s">
        <v>250</v>
      </c>
      <c r="C98" s="240">
        <v>1</v>
      </c>
      <c r="D98" s="130"/>
      <c r="E98" s="131"/>
    </row>
    <row r="99" spans="1:5" x14ac:dyDescent="0.25">
      <c r="A99" s="452"/>
      <c r="B99" s="455"/>
      <c r="C99" s="240">
        <f>C98+1</f>
        <v>2</v>
      </c>
      <c r="D99" s="130"/>
      <c r="E99" s="131"/>
    </row>
    <row r="100" spans="1:5" x14ac:dyDescent="0.25">
      <c r="A100" s="452"/>
      <c r="B100" s="455"/>
      <c r="C100" s="240">
        <f>C99+1</f>
        <v>3</v>
      </c>
      <c r="D100" s="130"/>
      <c r="E100" s="131"/>
    </row>
    <row r="101" spans="1:5" x14ac:dyDescent="0.25">
      <c r="A101" s="452"/>
      <c r="B101" s="455"/>
      <c r="C101" s="240">
        <f>C100+1</f>
        <v>4</v>
      </c>
      <c r="D101" s="130"/>
      <c r="E101" s="131"/>
    </row>
    <row r="102" spans="1:5" x14ac:dyDescent="0.25">
      <c r="A102" s="453"/>
      <c r="B102" s="456"/>
      <c r="C102" s="240">
        <f>C101+1</f>
        <v>5</v>
      </c>
      <c r="D102" s="130"/>
      <c r="E102" s="131"/>
    </row>
    <row r="103" spans="1:5" ht="45" x14ac:dyDescent="0.25">
      <c r="A103" s="451">
        <v>17</v>
      </c>
      <c r="B103" s="454" t="s">
        <v>251</v>
      </c>
      <c r="C103" s="240">
        <v>1</v>
      </c>
      <c r="D103" s="133" t="s">
        <v>252</v>
      </c>
      <c r="E103" s="131">
        <v>0.15</v>
      </c>
    </row>
    <row r="104" spans="1:5" x14ac:dyDescent="0.25">
      <c r="A104" s="452"/>
      <c r="B104" s="455"/>
      <c r="C104" s="240">
        <f>C103+1</f>
        <v>2</v>
      </c>
      <c r="D104" s="130"/>
      <c r="E104" s="131"/>
    </row>
    <row r="105" spans="1:5" x14ac:dyDescent="0.25">
      <c r="A105" s="452"/>
      <c r="B105" s="455"/>
      <c r="C105" s="240">
        <f>C104+1</f>
        <v>3</v>
      </c>
      <c r="D105" s="130"/>
      <c r="E105" s="131"/>
    </row>
    <row r="106" spans="1:5" x14ac:dyDescent="0.25">
      <c r="A106" s="452"/>
      <c r="B106" s="455"/>
      <c r="C106" s="240">
        <f>C105+1</f>
        <v>4</v>
      </c>
      <c r="D106" s="130"/>
      <c r="E106" s="131"/>
    </row>
    <row r="107" spans="1:5" x14ac:dyDescent="0.25">
      <c r="A107" s="453"/>
      <c r="B107" s="456"/>
      <c r="C107" s="240">
        <f>C106+1</f>
        <v>5</v>
      </c>
      <c r="D107" s="130"/>
      <c r="E107" s="131"/>
    </row>
    <row r="108" spans="1:5" x14ac:dyDescent="0.25">
      <c r="A108" s="451">
        <v>18</v>
      </c>
      <c r="B108" s="454" t="s">
        <v>253</v>
      </c>
      <c r="C108" s="240">
        <v>1</v>
      </c>
      <c r="D108" s="130"/>
      <c r="E108" s="131"/>
    </row>
    <row r="109" spans="1:5" x14ac:dyDescent="0.25">
      <c r="A109" s="452"/>
      <c r="B109" s="455"/>
      <c r="C109" s="240">
        <f>C108+1</f>
        <v>2</v>
      </c>
      <c r="D109" s="130"/>
      <c r="E109" s="131"/>
    </row>
    <row r="110" spans="1:5" x14ac:dyDescent="0.25">
      <c r="A110" s="452"/>
      <c r="B110" s="455"/>
      <c r="C110" s="240">
        <f>C109+1</f>
        <v>3</v>
      </c>
      <c r="D110" s="130"/>
      <c r="E110" s="131"/>
    </row>
    <row r="111" spans="1:5" x14ac:dyDescent="0.25">
      <c r="A111" s="452"/>
      <c r="B111" s="455"/>
      <c r="C111" s="240">
        <f>C110+1</f>
        <v>4</v>
      </c>
      <c r="D111" s="130"/>
      <c r="E111" s="131"/>
    </row>
    <row r="112" spans="1:5" x14ac:dyDescent="0.25">
      <c r="A112" s="453"/>
      <c r="B112" s="456"/>
      <c r="C112" s="240">
        <f>C111+1</f>
        <v>5</v>
      </c>
      <c r="D112" s="130"/>
      <c r="E112" s="131"/>
    </row>
    <row r="113" spans="1:5" ht="30" x14ac:dyDescent="0.25">
      <c r="A113" s="451">
        <v>19</v>
      </c>
      <c r="B113" s="454" t="s">
        <v>254</v>
      </c>
      <c r="C113" s="240">
        <v>1</v>
      </c>
      <c r="D113" s="130" t="s">
        <v>255</v>
      </c>
      <c r="E113" s="131">
        <v>2</v>
      </c>
    </row>
    <row r="114" spans="1:5" x14ac:dyDescent="0.25">
      <c r="A114" s="452"/>
      <c r="B114" s="455"/>
      <c r="C114" s="240">
        <f>C113+1</f>
        <v>2</v>
      </c>
      <c r="D114" s="130" t="s">
        <v>256</v>
      </c>
      <c r="E114" s="131">
        <v>0.5</v>
      </c>
    </row>
    <row r="115" spans="1:5" x14ac:dyDescent="0.25">
      <c r="A115" s="452"/>
      <c r="B115" s="455"/>
      <c r="C115" s="240">
        <f>C114+1</f>
        <v>3</v>
      </c>
      <c r="D115" s="130"/>
      <c r="E115" s="131"/>
    </row>
    <row r="116" spans="1:5" x14ac:dyDescent="0.25">
      <c r="A116" s="452"/>
      <c r="B116" s="455"/>
      <c r="C116" s="240">
        <f>C115+1</f>
        <v>4</v>
      </c>
      <c r="D116" s="130"/>
      <c r="E116" s="131"/>
    </row>
    <row r="117" spans="1:5" x14ac:dyDescent="0.25">
      <c r="A117" s="453"/>
      <c r="B117" s="456"/>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51">
        <v>2</v>
      </c>
      <c r="B5" s="457" t="str">
        <f>'В2.Расчет стоимости часа'!A7</f>
        <v>СЕЛЬСКОЕ, ЛЕСНОЕ ХОЗЯЙСТВО, ОХОТА, РЫБОЛОВСТВО И РЫБОВОДСТВО</v>
      </c>
      <c r="C5" s="457"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52"/>
      <c r="B6" s="458"/>
      <c r="C6" s="458"/>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52"/>
      <c r="B7" s="458"/>
      <c r="C7" s="458"/>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52"/>
      <c r="B8" s="458"/>
      <c r="C8" s="458"/>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52"/>
      <c r="B9" s="458"/>
      <c r="C9" s="458"/>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52"/>
      <c r="B10" s="458"/>
      <c r="C10" s="458"/>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52"/>
      <c r="B11" s="458"/>
      <c r="C11" s="459"/>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52"/>
      <c r="B12" s="458"/>
      <c r="C12" s="457"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52"/>
      <c r="B13" s="458"/>
      <c r="C13" s="458"/>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52"/>
      <c r="B14" s="458"/>
      <c r="C14" s="458"/>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52"/>
      <c r="B15" s="458"/>
      <c r="C15" s="459"/>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52"/>
      <c r="B16" s="458"/>
      <c r="C16" s="457"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53"/>
      <c r="B17" s="459"/>
      <c r="C17" s="459"/>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51">
        <v>3</v>
      </c>
      <c r="B18" s="457" t="str">
        <f>'В2.Расчет стоимости часа'!A20</f>
        <v>ДОБЫЧА ПОЛЕЗНЫХ ИСКОПАЕМЫХ</v>
      </c>
      <c r="C18" s="457"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52"/>
      <c r="B19" s="458"/>
      <c r="C19" s="459"/>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52"/>
      <c r="B20" s="458"/>
      <c r="C20" s="457"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52"/>
      <c r="B21" s="458"/>
      <c r="C21" s="459"/>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52"/>
      <c r="B22" s="458"/>
      <c r="C22" s="457"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52"/>
      <c r="B23" s="458"/>
      <c r="C23" s="459"/>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52"/>
      <c r="B24" s="458"/>
      <c r="C24" s="457"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52"/>
      <c r="B25" s="458"/>
      <c r="C25" s="459"/>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52"/>
      <c r="B26" s="458"/>
      <c r="C26" s="457"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53"/>
      <c r="B27" s="459"/>
      <c r="C27" s="459"/>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51">
        <v>4</v>
      </c>
      <c r="B28" s="457" t="str">
        <f>'В2.Расчет стоимости часа'!A30</f>
        <v>ОБРАБАТЫВАЮЩИЕ ПРОИЗВОДСТВА</v>
      </c>
      <c r="C28" s="457"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52"/>
      <c r="B29" s="458"/>
      <c r="C29" s="458"/>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52"/>
      <c r="B30" s="458"/>
      <c r="C30" s="458"/>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52"/>
      <c r="B31" s="458"/>
      <c r="C31" s="458"/>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52"/>
      <c r="B32" s="458"/>
      <c r="C32" s="458"/>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52"/>
      <c r="B33" s="458"/>
      <c r="C33" s="458"/>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52"/>
      <c r="B34" s="458"/>
      <c r="C34" s="458"/>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52"/>
      <c r="B35" s="458"/>
      <c r="C35" s="458"/>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52"/>
      <c r="B36" s="458"/>
      <c r="C36" s="459"/>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52"/>
      <c r="B37" s="458"/>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52"/>
      <c r="B38" s="458"/>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52"/>
      <c r="B39" s="458"/>
      <c r="C39" s="457"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52"/>
      <c r="B40" s="458"/>
      <c r="C40" s="458"/>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52"/>
      <c r="B41" s="458"/>
      <c r="C41" s="458"/>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52"/>
      <c r="B42" s="458"/>
      <c r="C42" s="459"/>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52"/>
      <c r="B43" s="458"/>
      <c r="C43" s="457"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52"/>
      <c r="B44" s="458"/>
      <c r="C44" s="458"/>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52"/>
      <c r="B45" s="458"/>
      <c r="C45" s="459"/>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52"/>
      <c r="B46" s="458"/>
      <c r="C46" s="457"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52"/>
      <c r="B47" s="458"/>
      <c r="C47" s="458"/>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52"/>
      <c r="B48" s="458"/>
      <c r="C48" s="459"/>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52"/>
      <c r="B49" s="458"/>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52"/>
      <c r="B50" s="458"/>
      <c r="C50" s="457"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52"/>
      <c r="B51" s="458"/>
      <c r="C51" s="459"/>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52"/>
      <c r="B52" s="458"/>
      <c r="C52" s="457"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52"/>
      <c r="B53" s="458"/>
      <c r="C53" s="459"/>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52"/>
      <c r="B54" s="458"/>
      <c r="C54" s="457"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52"/>
      <c r="B55" s="458"/>
      <c r="C55" s="458"/>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52"/>
      <c r="B56" s="458"/>
      <c r="C56" s="459"/>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52"/>
      <c r="B57" s="458"/>
      <c r="C57" s="457"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52"/>
      <c r="B58" s="458"/>
      <c r="C58" s="458"/>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52"/>
      <c r="B59" s="458"/>
      <c r="C59" s="458"/>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52"/>
      <c r="B60" s="458"/>
      <c r="C60" s="458"/>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52"/>
      <c r="B61" s="458"/>
      <c r="C61" s="458"/>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52"/>
      <c r="B62" s="458"/>
      <c r="C62" s="459"/>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52"/>
      <c r="B63" s="458"/>
      <c r="C63" s="457"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52"/>
      <c r="B64" s="458"/>
      <c r="C64" s="459"/>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52"/>
      <c r="B65" s="458"/>
      <c r="C65" s="457"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52"/>
      <c r="B66" s="458"/>
      <c r="C66" s="459"/>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52"/>
      <c r="B67" s="458"/>
      <c r="C67" s="457"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52"/>
      <c r="B68" s="458"/>
      <c r="C68" s="458"/>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52"/>
      <c r="B69" s="458"/>
      <c r="C69" s="458"/>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52"/>
      <c r="B70" s="458"/>
      <c r="C70" s="458"/>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52"/>
      <c r="B71" s="458"/>
      <c r="C71" s="458"/>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52"/>
      <c r="B72" s="458"/>
      <c r="C72" s="458"/>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52"/>
      <c r="B73" s="458"/>
      <c r="C73" s="458"/>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52"/>
      <c r="B74" s="458"/>
      <c r="C74" s="459"/>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52"/>
      <c r="B75" s="458"/>
      <c r="C75" s="457"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52"/>
      <c r="B76" s="458"/>
      <c r="C76" s="458"/>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52"/>
      <c r="B77" s="458"/>
      <c r="C77" s="458"/>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52"/>
      <c r="B78" s="458"/>
      <c r="C78" s="458"/>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52"/>
      <c r="B79" s="458"/>
      <c r="C79" s="459"/>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52"/>
      <c r="B80" s="458"/>
      <c r="C80" s="457"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52"/>
      <c r="B81" s="458"/>
      <c r="C81" s="458"/>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52"/>
      <c r="B82" s="458"/>
      <c r="C82" s="458"/>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52"/>
      <c r="B83" s="458"/>
      <c r="C83" s="458"/>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52"/>
      <c r="B84" s="458"/>
      <c r="C84" s="458"/>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52"/>
      <c r="B85" s="458"/>
      <c r="C85" s="459"/>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52"/>
      <c r="B86" s="458"/>
      <c r="C86" s="457"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52"/>
      <c r="B87" s="458"/>
      <c r="C87" s="458"/>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52"/>
      <c r="B88" s="458"/>
      <c r="C88" s="458"/>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52"/>
      <c r="B89" s="458"/>
      <c r="C89" s="458"/>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52"/>
      <c r="B90" s="458"/>
      <c r="C90" s="458"/>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52"/>
      <c r="B91" s="458"/>
      <c r="C91" s="458"/>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52"/>
      <c r="B92" s="458"/>
      <c r="C92" s="458"/>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52"/>
      <c r="B93" s="458"/>
      <c r="C93" s="459"/>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52"/>
      <c r="B94" s="458"/>
      <c r="C94" s="457"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52"/>
      <c r="B95" s="458"/>
      <c r="C95" s="458"/>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52"/>
      <c r="B96" s="458"/>
      <c r="C96" s="458"/>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52"/>
      <c r="B97" s="458"/>
      <c r="C97" s="458"/>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52"/>
      <c r="B98" s="458"/>
      <c r="C98" s="458"/>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52"/>
      <c r="B99" s="458"/>
      <c r="C99" s="459"/>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52"/>
      <c r="B100" s="458"/>
      <c r="C100" s="457"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52"/>
      <c r="B101" s="458"/>
      <c r="C101" s="458"/>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52"/>
      <c r="B102" s="458"/>
      <c r="C102" s="458"/>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52"/>
      <c r="B103" s="458"/>
      <c r="C103" s="458"/>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52"/>
      <c r="B104" s="458"/>
      <c r="C104" s="459"/>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52"/>
      <c r="B105" s="458"/>
      <c r="C105" s="457"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52"/>
      <c r="B106" s="458"/>
      <c r="C106" s="458"/>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52"/>
      <c r="B107" s="458"/>
      <c r="C107" s="459"/>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52"/>
      <c r="B108" s="458"/>
      <c r="C108" s="457"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52"/>
      <c r="B109" s="458"/>
      <c r="C109" s="458"/>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52"/>
      <c r="B110" s="458"/>
      <c r="C110" s="459"/>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52"/>
      <c r="B111" s="458"/>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52"/>
      <c r="B112" s="458"/>
      <c r="C112" s="457"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52"/>
      <c r="B113" s="458"/>
      <c r="C113" s="458"/>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52"/>
      <c r="B114" s="458"/>
      <c r="C114" s="458"/>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52"/>
      <c r="B115" s="458"/>
      <c r="C115" s="458"/>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52"/>
      <c r="B116" s="458"/>
      <c r="C116" s="458"/>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52"/>
      <c r="B117" s="458"/>
      <c r="C117" s="459"/>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52"/>
      <c r="B118" s="458"/>
      <c r="C118" s="457"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53"/>
      <c r="B119" s="459"/>
      <c r="C119" s="459"/>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51">
        <v>5</v>
      </c>
      <c r="B120" s="457" t="str">
        <f>'В2.Расчет стоимости часа'!A122</f>
        <v>ОБЕСПЕЧЕНИЕ ЭЛЕКТРИЧЕСКОЙ ЭНЕРГИЕЙ, ГАЗОМ И ПАРОМ; КОНДИЦИОНИРОВАНИЕ ВОЗДУХА</v>
      </c>
      <c r="C120" s="457"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52"/>
      <c r="B121" s="458"/>
      <c r="C121" s="458"/>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53"/>
      <c r="B122" s="459"/>
      <c r="C122" s="459"/>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51">
        <v>6</v>
      </c>
      <c r="B123" s="457"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52"/>
      <c r="B124" s="458"/>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52"/>
      <c r="B125" s="458"/>
      <c r="C125" s="457"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52"/>
      <c r="B126" s="458"/>
      <c r="C126" s="458"/>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52"/>
      <c r="B127" s="458"/>
      <c r="C127" s="459"/>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53"/>
      <c r="B128" s="459"/>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51">
        <v>7</v>
      </c>
      <c r="B129" s="457" t="str">
        <f>'В2.Расчет стоимости часа'!A131</f>
        <v>СТРОИТЕЛЬСТВО</v>
      </c>
      <c r="C129" s="457"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52"/>
      <c r="B130" s="458"/>
      <c r="C130" s="459"/>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52"/>
      <c r="B131" s="458"/>
      <c r="C131" s="457"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52"/>
      <c r="B132" s="458"/>
      <c r="C132" s="458"/>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52"/>
      <c r="B133" s="458"/>
      <c r="C133" s="459"/>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52"/>
      <c r="B134" s="458"/>
      <c r="C134" s="457"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52"/>
      <c r="B135" s="458"/>
      <c r="C135" s="458"/>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52"/>
      <c r="B136" s="458"/>
      <c r="C136" s="458"/>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53"/>
      <c r="B137" s="459"/>
      <c r="C137" s="459"/>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51">
        <v>8</v>
      </c>
      <c r="B138" s="457" t="str">
        <f>'В2.Расчет стоимости часа'!A140</f>
        <v>ТОРГОВЛЯ ОПТОВАЯ И РОЗНИЧНАЯ; РЕМОНТ АВТОТРАНСПОРТНЫХ СРЕДСТВ И МОТОЦИКЛОВ</v>
      </c>
      <c r="C138" s="457"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52"/>
      <c r="B139" s="458"/>
      <c r="C139" s="458"/>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52"/>
      <c r="B140" s="458"/>
      <c r="C140" s="458"/>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52"/>
      <c r="B141" s="458"/>
      <c r="C141" s="459"/>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52"/>
      <c r="B142" s="458"/>
      <c r="C142" s="457"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52"/>
      <c r="B143" s="458"/>
      <c r="C143" s="458"/>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52"/>
      <c r="B144" s="458"/>
      <c r="C144" s="458"/>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52"/>
      <c r="B145" s="458"/>
      <c r="C145" s="458"/>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52"/>
      <c r="B146" s="458"/>
      <c r="C146" s="458"/>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52"/>
      <c r="B147" s="458"/>
      <c r="C147" s="458"/>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52"/>
      <c r="B148" s="458"/>
      <c r="C148" s="458"/>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52"/>
      <c r="B149" s="458"/>
      <c r="C149" s="459"/>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52"/>
      <c r="B150" s="458"/>
      <c r="C150" s="457"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52"/>
      <c r="B151" s="458"/>
      <c r="C151" s="458"/>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52"/>
      <c r="B152" s="458"/>
      <c r="C152" s="458"/>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52"/>
      <c r="B153" s="458"/>
      <c r="C153" s="458"/>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52"/>
      <c r="B154" s="458"/>
      <c r="C154" s="458"/>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52"/>
      <c r="B155" s="458"/>
      <c r="C155" s="458"/>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52"/>
      <c r="B156" s="458"/>
      <c r="C156" s="458"/>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52"/>
      <c r="B157" s="458"/>
      <c r="C157" s="458"/>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53"/>
      <c r="B158" s="459"/>
      <c r="C158" s="459"/>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51">
        <v>9</v>
      </c>
      <c r="B159" s="457" t="str">
        <f>'В2.Расчет стоимости часа'!A161</f>
        <v>ТРАНСПОРТИРОВКА И ХРАНЕНИЕ</v>
      </c>
      <c r="C159" s="457"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52"/>
      <c r="B160" s="458"/>
      <c r="C160" s="458"/>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52"/>
      <c r="B161" s="458"/>
      <c r="C161" s="458"/>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52"/>
      <c r="B162" s="458"/>
      <c r="C162" s="458"/>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52"/>
      <c r="B163" s="458"/>
      <c r="C163" s="459"/>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52"/>
      <c r="B164" s="458"/>
      <c r="C164" s="457"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52"/>
      <c r="B165" s="458"/>
      <c r="C165" s="458"/>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52"/>
      <c r="B166" s="458"/>
      <c r="C166" s="458"/>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52"/>
      <c r="B167" s="458"/>
      <c r="C167" s="459"/>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52"/>
      <c r="B168" s="458"/>
      <c r="C168" s="457"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52"/>
      <c r="B169" s="458"/>
      <c r="C169" s="459"/>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52"/>
      <c r="B170" s="458"/>
      <c r="C170" s="457"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52"/>
      <c r="B171" s="458"/>
      <c r="C171" s="459"/>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52"/>
      <c r="B172" s="458"/>
      <c r="C172" s="457"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53"/>
      <c r="B173" s="459"/>
      <c r="C173" s="459"/>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51">
        <v>10</v>
      </c>
      <c r="B174" s="457" t="str">
        <f>'В2.Расчет стоимости часа'!A176</f>
        <v>ДЕЯТЕЛЬНОСТЬ ГОСТИНИЦ И ПРЕДПРИЯТИЙ ОБЩЕСТВЕННОГО ПИТАНИЯ</v>
      </c>
      <c r="C174" s="457"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52"/>
      <c r="B175" s="458"/>
      <c r="C175" s="458"/>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52"/>
      <c r="B176" s="458"/>
      <c r="C176" s="458"/>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52"/>
      <c r="B177" s="458"/>
      <c r="C177" s="459"/>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52"/>
      <c r="B178" s="458"/>
      <c r="C178" s="457"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52"/>
      <c r="B179" s="458"/>
      <c r="C179" s="458"/>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53"/>
      <c r="B180" s="459"/>
      <c r="C180" s="459"/>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51">
        <v>11</v>
      </c>
      <c r="B181" s="457" t="str">
        <f>'В2.Расчет стоимости часа'!A183</f>
        <v>ДЕЯТЕЛЬНОСТЬ В ОБЛАСТИ ИНФОРМАЦИИ И СВЯЗИ</v>
      </c>
      <c r="C181" s="457"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52"/>
      <c r="B182" s="458"/>
      <c r="C182" s="459"/>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52"/>
      <c r="B183" s="458"/>
      <c r="C183" s="457"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52"/>
      <c r="B184" s="458"/>
      <c r="C184" s="459"/>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52"/>
      <c r="B185" s="458"/>
      <c r="C185" s="457"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52"/>
      <c r="B186" s="458"/>
      <c r="C186" s="459"/>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52"/>
      <c r="B187" s="458"/>
      <c r="C187" s="457"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52"/>
      <c r="B188" s="458"/>
      <c r="C188" s="458"/>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52"/>
      <c r="B189" s="458"/>
      <c r="C189" s="458"/>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52"/>
      <c r="B190" s="458"/>
      <c r="C190" s="459"/>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52"/>
      <c r="B191" s="458"/>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52"/>
      <c r="B192" s="458"/>
      <c r="C192" s="457"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53"/>
      <c r="B193" s="459"/>
      <c r="C193" s="459"/>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51">
        <v>12</v>
      </c>
      <c r="B194" s="457" t="str">
        <f>'В2.Расчет стоимости часа'!A196</f>
        <v>ДЕЯТЕЛЬНОСТЬ ФИНАНСОВАЯ И СТРАХОВАЯ</v>
      </c>
      <c r="C194" s="457"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52"/>
      <c r="B195" s="458"/>
      <c r="C195" s="458"/>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52"/>
      <c r="B196" s="458"/>
      <c r="C196" s="458"/>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52"/>
      <c r="B197" s="458"/>
      <c r="C197" s="459"/>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52"/>
      <c r="B198" s="458"/>
      <c r="C198" s="457"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52"/>
      <c r="B199" s="458"/>
      <c r="C199" s="458"/>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52"/>
      <c r="B200" s="458"/>
      <c r="C200" s="459"/>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52"/>
      <c r="B201" s="458"/>
      <c r="C201" s="457"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52"/>
      <c r="B202" s="458"/>
      <c r="C202" s="458"/>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53"/>
      <c r="B203" s="459"/>
      <c r="C203" s="459"/>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51">
        <v>13</v>
      </c>
      <c r="B204" s="457" t="str">
        <f>'В2.Расчет стоимости часа'!A206</f>
        <v>ДЕЯТЕЛЬНОСТЬ ПО ОПЕРАЦИЯМ С НЕДВИЖИМЫМ ИМУЩЕСТВОМ</v>
      </c>
      <c r="C204" s="457"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52"/>
      <c r="B205" s="458"/>
      <c r="C205" s="458"/>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53"/>
      <c r="B206" s="459"/>
      <c r="C206" s="459"/>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51">
        <v>14</v>
      </c>
      <c r="B207" s="457" t="str">
        <f>'В2.Расчет стоимости часа'!A209</f>
        <v>ДЕЯТЕЛЬНОСТЬ ПРОФЕССИОНАЛЬНАЯ, НАУЧНАЯ И ТЕХНИЧЕСКАЯ</v>
      </c>
      <c r="C207" s="457"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52"/>
      <c r="B208" s="458"/>
      <c r="C208" s="459"/>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52"/>
      <c r="B209" s="458"/>
      <c r="C209" s="457"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52"/>
      <c r="B210" s="458"/>
      <c r="C210" s="459"/>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52"/>
      <c r="B211" s="458"/>
      <c r="C211" s="457"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52"/>
      <c r="B212" s="458"/>
      <c r="C212" s="459"/>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52"/>
      <c r="B213" s="458"/>
      <c r="C213" s="457"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52"/>
      <c r="B214" s="458"/>
      <c r="C214" s="459"/>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52"/>
      <c r="B215" s="458"/>
      <c r="C215" s="457"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52"/>
      <c r="B216" s="458"/>
      <c r="C216" s="459"/>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52"/>
      <c r="B217" s="458"/>
      <c r="C217" s="457"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52"/>
      <c r="B218" s="458"/>
      <c r="C218" s="458"/>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52"/>
      <c r="B219" s="458"/>
      <c r="C219" s="458"/>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52"/>
      <c r="B220" s="458"/>
      <c r="C220" s="459"/>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53"/>
      <c r="B221" s="459"/>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51">
        <v>15</v>
      </c>
      <c r="B222" s="457" t="str">
        <f>'В2.Расчет стоимости часа'!A224</f>
        <v>ДЕЯТЕЛЬНОСТЬ АДМИНИСТРАТИВНАЯ И СОПУТСТВУЮЩИЕ ДОПОЛНИТЕЛЬНЫЕ УСЛУГИ</v>
      </c>
      <c r="C222" s="457"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52"/>
      <c r="B223" s="458"/>
      <c r="C223" s="458"/>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52"/>
      <c r="B224" s="458"/>
      <c r="C224" s="458"/>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52"/>
      <c r="B225" s="458"/>
      <c r="C225" s="459"/>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52"/>
      <c r="B226" s="458"/>
      <c r="C226" s="457"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52"/>
      <c r="B227" s="458"/>
      <c r="C227" s="458"/>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52"/>
      <c r="B228" s="458"/>
      <c r="C228" s="459"/>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52"/>
      <c r="B229" s="458"/>
      <c r="C229" s="457"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52"/>
      <c r="B230" s="458"/>
      <c r="C230" s="459"/>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52"/>
      <c r="B231" s="458"/>
      <c r="C231" s="457"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52"/>
      <c r="B232" s="458"/>
      <c r="C232" s="458"/>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52"/>
      <c r="B233" s="458"/>
      <c r="C233" s="459"/>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52"/>
      <c r="B234" s="458"/>
      <c r="C234" s="457"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52"/>
      <c r="B235" s="458"/>
      <c r="C235" s="458"/>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52"/>
      <c r="B236" s="458"/>
      <c r="C236" s="459"/>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52"/>
      <c r="B237" s="458"/>
      <c r="C237" s="457"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52"/>
      <c r="B238" s="458"/>
      <c r="C238" s="458"/>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52"/>
      <c r="B239" s="458"/>
      <c r="C239" s="458"/>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53"/>
      <c r="B240" s="459"/>
      <c r="C240" s="459"/>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51">
        <v>16</v>
      </c>
      <c r="B241" s="457" t="str">
        <f>'В2.Расчет стоимости часа'!A243</f>
        <v>ГОСУДАРСТВЕННОЕ УПРАВЛЕНИЕ И ОБЕСПЕЧЕНИЕ ВОЕННОЙ БЕЗОПАСНОСТИ; СОЦИАЛЬНОЕ ОБЕСПЕЧЕНИЕ</v>
      </c>
      <c r="C241" s="457"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52"/>
      <c r="B242" s="458"/>
      <c r="C242" s="458"/>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53"/>
      <c r="B243" s="459"/>
      <c r="C243" s="459"/>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51">
        <v>17</v>
      </c>
      <c r="B244" s="457" t="str">
        <f>'В2.Расчет стоимости часа'!A246</f>
        <v>ОБРАЗОВАНИЕ</v>
      </c>
      <c r="C244" s="457"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52"/>
      <c r="B245" s="458"/>
      <c r="C245" s="458"/>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52"/>
      <c r="B246" s="458"/>
      <c r="C246" s="458"/>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53"/>
      <c r="B247" s="459"/>
      <c r="C247" s="459"/>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51">
        <v>18</v>
      </c>
      <c r="B248" s="457" t="str">
        <f>'В2.Расчет стоимости часа'!A250</f>
        <v>ДЕЯТЕЛЬНОСТЬ В ОБЛАСТИ ЗДРАВООХРАНЕНИЯ И СОЦИАЛЬНЫХ УСЛУГ</v>
      </c>
      <c r="C248" s="457"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52"/>
      <c r="B249" s="458"/>
      <c r="C249" s="458"/>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52"/>
      <c r="B250" s="458"/>
      <c r="C250" s="459"/>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52"/>
      <c r="B251" s="458"/>
      <c r="C251" s="457"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52"/>
      <c r="B252" s="458"/>
      <c r="C252" s="458"/>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52"/>
      <c r="B253" s="458"/>
      <c r="C253" s="458"/>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52"/>
      <c r="B254" s="458"/>
      <c r="C254" s="459"/>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52"/>
      <c r="B255" s="458"/>
      <c r="C255" s="457"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53"/>
      <c r="B256" s="459"/>
      <c r="C256" s="459"/>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51">
        <v>19</v>
      </c>
      <c r="B257" s="457"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52"/>
      <c r="B258" s="458"/>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52"/>
      <c r="B259" s="458"/>
      <c r="C259" s="457"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52"/>
      <c r="B260" s="458"/>
      <c r="C260" s="459"/>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52"/>
      <c r="B261" s="458"/>
      <c r="C261" s="457"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53"/>
      <c r="B262" s="459"/>
      <c r="C262" s="459"/>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51">
        <v>20</v>
      </c>
      <c r="B263" s="457" t="str">
        <f>'В2.Расчет стоимости часа'!A265</f>
        <v>ПРЕДОСТАВЛЕНИЕ ПРОЧИХ ВИДОВ УСЛУГ</v>
      </c>
      <c r="C263" s="457"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52"/>
      <c r="B264" s="458"/>
      <c r="C264" s="458"/>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52"/>
      <c r="B265" s="458"/>
      <c r="C265" s="459"/>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52"/>
      <c r="B266" s="458"/>
      <c r="C266" s="457"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52"/>
      <c r="B267" s="458"/>
      <c r="C267" s="459"/>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53"/>
      <c r="B268" s="459"/>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60">
        <v>1</v>
      </c>
      <c r="B4" s="460" t="s">
        <v>267</v>
      </c>
      <c r="C4" s="140">
        <v>1</v>
      </c>
      <c r="D4" s="141" t="s">
        <v>289</v>
      </c>
      <c r="E4" s="142">
        <v>10</v>
      </c>
    </row>
    <row r="5" spans="1:5" x14ac:dyDescent="0.25">
      <c r="A5" s="461"/>
      <c r="B5" s="461"/>
      <c r="C5" s="140">
        <f>C4+1</f>
        <v>2</v>
      </c>
      <c r="D5" s="141" t="s">
        <v>268</v>
      </c>
      <c r="E5" s="142">
        <v>10</v>
      </c>
    </row>
    <row r="6" spans="1:5" x14ac:dyDescent="0.25">
      <c r="A6" s="461"/>
      <c r="B6" s="461"/>
      <c r="C6" s="140">
        <f>C5+1</f>
        <v>3</v>
      </c>
      <c r="D6" s="141" t="s">
        <v>985</v>
      </c>
      <c r="E6" s="142">
        <v>10</v>
      </c>
    </row>
    <row r="7" spans="1:5" x14ac:dyDescent="0.25">
      <c r="A7" s="461"/>
      <c r="B7" s="461"/>
      <c r="C7" s="140">
        <f>C6+1</f>
        <v>4</v>
      </c>
      <c r="D7" s="141" t="s">
        <v>981</v>
      </c>
      <c r="E7" s="142">
        <v>10</v>
      </c>
    </row>
    <row r="8" spans="1:5" x14ac:dyDescent="0.25">
      <c r="A8" s="462"/>
      <c r="B8" s="462"/>
      <c r="C8" s="140">
        <v>5</v>
      </c>
      <c r="D8" s="141" t="s">
        <v>971</v>
      </c>
      <c r="E8" s="142">
        <v>5</v>
      </c>
    </row>
    <row r="9" spans="1:5" x14ac:dyDescent="0.25">
      <c r="A9" s="463">
        <v>2</v>
      </c>
      <c r="B9" s="464" t="s">
        <v>269</v>
      </c>
      <c r="C9" s="140">
        <v>1</v>
      </c>
      <c r="D9" s="141" t="s">
        <v>270</v>
      </c>
      <c r="E9" s="142">
        <v>1</v>
      </c>
    </row>
    <row r="10" spans="1:5" x14ac:dyDescent="0.25">
      <c r="A10" s="463"/>
      <c r="B10" s="464"/>
      <c r="C10" s="140">
        <f>C9+1</f>
        <v>2</v>
      </c>
      <c r="D10" s="141" t="s">
        <v>271</v>
      </c>
      <c r="E10" s="142">
        <v>10</v>
      </c>
    </row>
    <row r="11" spans="1:5" x14ac:dyDescent="0.25">
      <c r="A11" s="463"/>
      <c r="B11" s="464"/>
      <c r="C11" s="140">
        <f>C10+1</f>
        <v>3</v>
      </c>
      <c r="D11" s="141"/>
      <c r="E11" s="142"/>
    </row>
    <row r="12" spans="1:5" ht="28.9" customHeight="1" x14ac:dyDescent="0.25">
      <c r="A12" s="460">
        <v>3</v>
      </c>
      <c r="B12" s="465" t="s">
        <v>272</v>
      </c>
      <c r="C12" s="140">
        <v>1</v>
      </c>
      <c r="D12" s="141"/>
      <c r="E12" s="142"/>
    </row>
    <row r="13" spans="1:5" x14ac:dyDescent="0.25">
      <c r="A13" s="461"/>
      <c r="B13" s="466"/>
      <c r="C13" s="140">
        <f>C12+1</f>
        <v>2</v>
      </c>
      <c r="D13" s="141"/>
      <c r="E13" s="142"/>
    </row>
    <row r="14" spans="1:5" x14ac:dyDescent="0.25">
      <c r="A14" s="462"/>
      <c r="B14" s="467"/>
      <c r="C14" s="140">
        <f>C13+1</f>
        <v>3</v>
      </c>
      <c r="D14" s="141"/>
      <c r="E14" s="142"/>
    </row>
    <row r="15" spans="1:5" x14ac:dyDescent="0.25">
      <c r="A15" s="463">
        <v>4</v>
      </c>
      <c r="B15" s="464" t="s">
        <v>273</v>
      </c>
      <c r="C15" s="140">
        <v>1</v>
      </c>
      <c r="D15" s="2" t="s">
        <v>274</v>
      </c>
      <c r="E15" s="142">
        <v>10</v>
      </c>
    </row>
    <row r="16" spans="1:5" x14ac:dyDescent="0.25">
      <c r="A16" s="463"/>
      <c r="B16" s="464"/>
      <c r="C16" s="140">
        <f>C15+1</f>
        <v>2</v>
      </c>
      <c r="D16" s="2" t="s">
        <v>964</v>
      </c>
      <c r="E16" s="142">
        <v>1</v>
      </c>
    </row>
    <row r="17" spans="1:5" x14ac:dyDescent="0.25">
      <c r="A17" s="463"/>
      <c r="B17" s="464"/>
      <c r="C17" s="140">
        <f>C16+1</f>
        <v>3</v>
      </c>
      <c r="D17" s="2"/>
      <c r="E17" s="2"/>
    </row>
    <row r="18" spans="1:5" x14ac:dyDescent="0.25">
      <c r="A18" s="463">
        <v>5</v>
      </c>
      <c r="B18" s="464" t="s">
        <v>275</v>
      </c>
      <c r="C18" s="140">
        <v>1</v>
      </c>
      <c r="D18" s="141" t="s">
        <v>276</v>
      </c>
      <c r="E18" s="142">
        <v>1</v>
      </c>
    </row>
    <row r="19" spans="1:5" x14ac:dyDescent="0.25">
      <c r="A19" s="463"/>
      <c r="B19" s="464"/>
      <c r="C19" s="140">
        <f>C18+1</f>
        <v>2</v>
      </c>
      <c r="D19" s="2"/>
      <c r="E19" s="2"/>
    </row>
    <row r="20" spans="1:5" x14ac:dyDescent="0.25">
      <c r="A20" s="463"/>
      <c r="B20" s="464"/>
      <c r="C20" s="140">
        <f>C19+1</f>
        <v>3</v>
      </c>
      <c r="D20" s="2"/>
      <c r="E20" s="2"/>
    </row>
    <row r="21" spans="1:5" x14ac:dyDescent="0.25">
      <c r="A21" s="463">
        <v>6</v>
      </c>
      <c r="B21" s="464" t="s">
        <v>277</v>
      </c>
      <c r="C21" s="140">
        <v>1</v>
      </c>
      <c r="D21" s="141"/>
      <c r="E21" s="142"/>
    </row>
    <row r="22" spans="1:5" x14ac:dyDescent="0.25">
      <c r="A22" s="463"/>
      <c r="B22" s="464"/>
      <c r="C22" s="140">
        <f>C21+1</f>
        <v>2</v>
      </c>
      <c r="D22" s="2"/>
      <c r="E22" s="2"/>
    </row>
    <row r="23" spans="1:5" x14ac:dyDescent="0.25">
      <c r="A23" s="463"/>
      <c r="B23" s="464"/>
      <c r="C23" s="140">
        <f>C22+1</f>
        <v>3</v>
      </c>
      <c r="D23" s="2"/>
      <c r="E23" s="2"/>
    </row>
    <row r="24" spans="1:5" x14ac:dyDescent="0.25">
      <c r="A24" s="463">
        <v>7</v>
      </c>
      <c r="B24" s="464" t="s">
        <v>278</v>
      </c>
      <c r="C24" s="140">
        <v>1</v>
      </c>
      <c r="D24" s="141"/>
      <c r="E24" s="142"/>
    </row>
    <row r="25" spans="1:5" x14ac:dyDescent="0.25">
      <c r="A25" s="463"/>
      <c r="B25" s="464"/>
      <c r="C25" s="140">
        <f>C24+1</f>
        <v>2</v>
      </c>
      <c r="D25" s="2"/>
      <c r="E25" s="2"/>
    </row>
    <row r="26" spans="1:5" x14ac:dyDescent="0.25">
      <c r="A26" s="463"/>
      <c r="B26" s="464"/>
      <c r="C26" s="140">
        <f>C25+1</f>
        <v>3</v>
      </c>
      <c r="D26" s="2"/>
      <c r="E26" s="2"/>
    </row>
    <row r="27" spans="1:5" x14ac:dyDescent="0.25">
      <c r="A27" s="463">
        <v>8</v>
      </c>
      <c r="B27" s="464" t="s">
        <v>279</v>
      </c>
      <c r="C27" s="140">
        <v>1</v>
      </c>
      <c r="D27" s="141"/>
      <c r="E27" s="142"/>
    </row>
    <row r="28" spans="1:5" x14ac:dyDescent="0.25">
      <c r="A28" s="463"/>
      <c r="B28" s="464"/>
      <c r="C28" s="140">
        <f>C27+1</f>
        <v>2</v>
      </c>
      <c r="D28" s="2"/>
      <c r="E28" s="2"/>
    </row>
    <row r="29" spans="1:5" x14ac:dyDescent="0.25">
      <c r="A29" s="463"/>
      <c r="B29" s="464"/>
      <c r="C29" s="140">
        <f>C28+1</f>
        <v>3</v>
      </c>
      <c r="D29" s="2"/>
      <c r="E29" s="2"/>
    </row>
    <row r="30" spans="1:5" x14ac:dyDescent="0.25">
      <c r="A30" s="463">
        <v>9</v>
      </c>
      <c r="B30" s="464" t="s">
        <v>280</v>
      </c>
      <c r="C30" s="140">
        <v>1</v>
      </c>
      <c r="D30" s="141"/>
      <c r="E30" s="142"/>
    </row>
    <row r="31" spans="1:5" x14ac:dyDescent="0.25">
      <c r="A31" s="463"/>
      <c r="B31" s="464"/>
      <c r="C31" s="140">
        <f>C30+1</f>
        <v>2</v>
      </c>
      <c r="D31" s="2"/>
      <c r="E31" s="2"/>
    </row>
    <row r="32" spans="1:5" x14ac:dyDescent="0.25">
      <c r="A32" s="463"/>
      <c r="B32" s="464"/>
      <c r="C32" s="140">
        <f>C31+1</f>
        <v>3</v>
      </c>
      <c r="D32" s="2"/>
      <c r="E32" s="2"/>
    </row>
    <row r="33" spans="1:5" x14ac:dyDescent="0.25">
      <c r="A33" s="463">
        <v>10</v>
      </c>
      <c r="B33" s="464" t="s">
        <v>281</v>
      </c>
      <c r="C33" s="140">
        <v>1</v>
      </c>
      <c r="D33" s="141"/>
      <c r="E33" s="142"/>
    </row>
    <row r="34" spans="1:5" x14ac:dyDescent="0.25">
      <c r="A34" s="463"/>
      <c r="B34" s="464"/>
      <c r="C34" s="140">
        <f>C33+1</f>
        <v>2</v>
      </c>
      <c r="D34" s="2"/>
      <c r="E34" s="2"/>
    </row>
    <row r="35" spans="1:5" x14ac:dyDescent="0.25">
      <c r="A35" s="463"/>
      <c r="B35" s="464"/>
      <c r="C35" s="140">
        <f>C34+1</f>
        <v>3</v>
      </c>
      <c r="D35" s="2"/>
      <c r="E35" s="2"/>
    </row>
    <row r="36" spans="1:5" x14ac:dyDescent="0.25">
      <c r="A36" s="463">
        <v>11</v>
      </c>
      <c r="B36" s="464" t="s">
        <v>282</v>
      </c>
      <c r="C36" s="140">
        <v>1</v>
      </c>
      <c r="D36" s="141"/>
      <c r="E36" s="142"/>
    </row>
    <row r="37" spans="1:5" x14ac:dyDescent="0.25">
      <c r="A37" s="463"/>
      <c r="B37" s="464"/>
      <c r="C37" s="140">
        <f>C36+1</f>
        <v>2</v>
      </c>
      <c r="D37" s="2"/>
      <c r="E37" s="2"/>
    </row>
    <row r="38" spans="1:5" x14ac:dyDescent="0.25">
      <c r="A38" s="463"/>
      <c r="B38" s="464"/>
      <c r="C38" s="140">
        <f>C37+1</f>
        <v>3</v>
      </c>
      <c r="D38" s="2"/>
      <c r="E38" s="2"/>
    </row>
    <row r="39" spans="1:5" x14ac:dyDescent="0.25">
      <c r="A39" s="463">
        <v>12</v>
      </c>
      <c r="B39" s="464" t="s">
        <v>283</v>
      </c>
      <c r="C39" s="140">
        <v>1</v>
      </c>
      <c r="D39" s="141"/>
      <c r="E39" s="142"/>
    </row>
    <row r="40" spans="1:5" x14ac:dyDescent="0.25">
      <c r="A40" s="463"/>
      <c r="B40" s="464"/>
      <c r="C40" s="140">
        <f>C39+1</f>
        <v>2</v>
      </c>
      <c r="D40" s="2"/>
      <c r="E40" s="2"/>
    </row>
    <row r="41" spans="1:5" x14ac:dyDescent="0.25">
      <c r="A41" s="463"/>
      <c r="B41" s="464"/>
      <c r="C41" s="140">
        <f>C40+1</f>
        <v>3</v>
      </c>
      <c r="D41" s="2"/>
      <c r="E41" s="2"/>
    </row>
    <row r="42" spans="1:5" x14ac:dyDescent="0.25">
      <c r="A42" s="463">
        <v>13</v>
      </c>
      <c r="B42" s="464" t="s">
        <v>284</v>
      </c>
      <c r="C42" s="140">
        <v>1</v>
      </c>
      <c r="D42" s="141"/>
      <c r="E42" s="142"/>
    </row>
    <row r="43" spans="1:5" x14ac:dyDescent="0.25">
      <c r="A43" s="463"/>
      <c r="B43" s="464"/>
      <c r="C43" s="140">
        <f>C42+1</f>
        <v>2</v>
      </c>
      <c r="D43" s="2"/>
      <c r="E43" s="2"/>
    </row>
    <row r="44" spans="1:5" x14ac:dyDescent="0.25">
      <c r="A44" s="463"/>
      <c r="B44" s="464"/>
      <c r="C44" s="140">
        <f>C43+1</f>
        <v>3</v>
      </c>
      <c r="D44" s="2"/>
      <c r="E44" s="2"/>
    </row>
    <row r="45" spans="1:5" x14ac:dyDescent="0.25">
      <c r="A45" s="463">
        <v>14</v>
      </c>
      <c r="B45" s="464" t="s">
        <v>285</v>
      </c>
      <c r="C45" s="140">
        <v>1</v>
      </c>
      <c r="D45" s="141"/>
      <c r="E45" s="142"/>
    </row>
    <row r="46" spans="1:5" x14ac:dyDescent="0.25">
      <c r="A46" s="463"/>
      <c r="B46" s="464"/>
      <c r="C46" s="140">
        <f>C45+1</f>
        <v>2</v>
      </c>
      <c r="D46" s="2"/>
      <c r="E46" s="2"/>
    </row>
    <row r="47" spans="1:5" x14ac:dyDescent="0.25">
      <c r="A47" s="463"/>
      <c r="B47" s="464"/>
      <c r="C47" s="140">
        <f>C46+1</f>
        <v>3</v>
      </c>
      <c r="D47" s="2"/>
      <c r="E47" s="2"/>
    </row>
    <row r="48" spans="1:5" x14ac:dyDescent="0.25">
      <c r="A48" s="463">
        <v>15</v>
      </c>
      <c r="B48" s="464" t="s">
        <v>286</v>
      </c>
      <c r="C48" s="140">
        <v>1</v>
      </c>
      <c r="D48" s="141"/>
      <c r="E48" s="142"/>
    </row>
    <row r="49" spans="1:5" x14ac:dyDescent="0.25">
      <c r="A49" s="463"/>
      <c r="B49" s="464"/>
      <c r="C49" s="140">
        <f>C48+1</f>
        <v>2</v>
      </c>
      <c r="D49" s="2"/>
      <c r="E49" s="2"/>
    </row>
    <row r="50" spans="1:5" x14ac:dyDescent="0.25">
      <c r="A50" s="463"/>
      <c r="B50" s="464"/>
      <c r="C50" s="140">
        <f>C49+1</f>
        <v>3</v>
      </c>
      <c r="D50" s="2"/>
      <c r="E50" s="2"/>
    </row>
    <row r="51" spans="1:5" x14ac:dyDescent="0.25">
      <c r="A51" s="463">
        <v>16</v>
      </c>
      <c r="B51" s="464" t="s">
        <v>287</v>
      </c>
      <c r="C51" s="140">
        <v>1</v>
      </c>
      <c r="D51" s="141"/>
      <c r="E51" s="142"/>
    </row>
    <row r="52" spans="1:5" x14ac:dyDescent="0.25">
      <c r="A52" s="463"/>
      <c r="B52" s="464"/>
      <c r="C52" s="140">
        <f>C51+1</f>
        <v>2</v>
      </c>
      <c r="D52" s="2"/>
      <c r="E52" s="2"/>
    </row>
    <row r="53" spans="1:5" x14ac:dyDescent="0.25">
      <c r="A53" s="463"/>
      <c r="B53" s="464"/>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60">
        <v>1</v>
      </c>
      <c r="B4" s="465" t="s">
        <v>267</v>
      </c>
      <c r="C4" s="140">
        <v>1</v>
      </c>
      <c r="D4" s="141" t="s">
        <v>289</v>
      </c>
      <c r="E4" s="241">
        <v>1412.3333333333333</v>
      </c>
      <c r="F4" s="143">
        <v>45139</v>
      </c>
    </row>
    <row r="5" spans="1:6" x14ac:dyDescent="0.25">
      <c r="A5" s="461"/>
      <c r="B5" s="466"/>
      <c r="C5" s="140">
        <f>C4+1</f>
        <v>2</v>
      </c>
      <c r="D5" s="141" t="s">
        <v>268</v>
      </c>
      <c r="E5" s="241">
        <v>10200</v>
      </c>
      <c r="F5" s="143">
        <v>45139</v>
      </c>
    </row>
    <row r="6" spans="1:6" x14ac:dyDescent="0.25">
      <c r="A6" s="461"/>
      <c r="B6" s="466"/>
      <c r="C6" s="140">
        <f>C5+1</f>
        <v>3</v>
      </c>
      <c r="D6" s="141" t="s">
        <v>985</v>
      </c>
      <c r="E6" s="241">
        <v>27800</v>
      </c>
      <c r="F6" s="143">
        <v>45139</v>
      </c>
    </row>
    <row r="7" spans="1:6" x14ac:dyDescent="0.25">
      <c r="A7" s="461"/>
      <c r="B7" s="466"/>
      <c r="C7" s="140">
        <f>C6+1</f>
        <v>4</v>
      </c>
      <c r="D7" s="141" t="s">
        <v>981</v>
      </c>
      <c r="E7" s="241">
        <v>30500</v>
      </c>
      <c r="F7" s="143">
        <v>45139</v>
      </c>
    </row>
    <row r="8" spans="1:6" x14ac:dyDescent="0.25">
      <c r="A8" s="462"/>
      <c r="B8" s="467"/>
      <c r="C8" s="140">
        <v>5</v>
      </c>
      <c r="D8" s="141" t="s">
        <v>971</v>
      </c>
      <c r="E8" s="241">
        <v>3500</v>
      </c>
      <c r="F8" s="143">
        <v>45139</v>
      </c>
    </row>
    <row r="9" spans="1:6" ht="14.45" customHeight="1" x14ac:dyDescent="0.25">
      <c r="A9" s="463">
        <v>2</v>
      </c>
      <c r="B9" s="464" t="s">
        <v>269</v>
      </c>
      <c r="C9" s="140">
        <v>1</v>
      </c>
      <c r="D9" s="141" t="s">
        <v>270</v>
      </c>
      <c r="E9" s="241">
        <v>259</v>
      </c>
      <c r="F9" s="143">
        <v>45139</v>
      </c>
    </row>
    <row r="10" spans="1:6" x14ac:dyDescent="0.25">
      <c r="A10" s="463"/>
      <c r="B10" s="464"/>
      <c r="C10" s="140">
        <f>C9+1</f>
        <v>2</v>
      </c>
      <c r="D10" s="141" t="s">
        <v>1143</v>
      </c>
      <c r="E10" s="241">
        <v>2100</v>
      </c>
      <c r="F10" s="143">
        <v>45139</v>
      </c>
    </row>
    <row r="11" spans="1:6" x14ac:dyDescent="0.25">
      <c r="A11" s="463"/>
      <c r="B11" s="464"/>
      <c r="C11" s="140">
        <f>C10+1</f>
        <v>3</v>
      </c>
      <c r="D11" s="141"/>
      <c r="E11" s="142"/>
      <c r="F11" s="2"/>
    </row>
    <row r="12" spans="1:6" ht="28.9" customHeight="1" x14ac:dyDescent="0.25">
      <c r="A12" s="460">
        <v>3</v>
      </c>
      <c r="B12" s="465" t="s">
        <v>272</v>
      </c>
      <c r="C12" s="140">
        <v>1</v>
      </c>
      <c r="D12" s="141"/>
      <c r="E12" s="142"/>
      <c r="F12" s="2"/>
    </row>
    <row r="13" spans="1:6" x14ac:dyDescent="0.25">
      <c r="A13" s="461"/>
      <c r="B13" s="466"/>
      <c r="C13" s="140">
        <f>C12+1</f>
        <v>2</v>
      </c>
      <c r="D13" s="141"/>
      <c r="E13" s="142"/>
      <c r="F13" s="2"/>
    </row>
    <row r="14" spans="1:6" x14ac:dyDescent="0.25">
      <c r="A14" s="462"/>
      <c r="B14" s="467"/>
      <c r="C14" s="140">
        <f>C13+1</f>
        <v>3</v>
      </c>
      <c r="D14" s="141"/>
      <c r="E14" s="142"/>
      <c r="F14" s="2"/>
    </row>
    <row r="15" spans="1:6" x14ac:dyDescent="0.25">
      <c r="A15" s="460">
        <v>4</v>
      </c>
      <c r="B15" s="464" t="s">
        <v>273</v>
      </c>
      <c r="C15" s="140">
        <v>1</v>
      </c>
      <c r="D15" s="2" t="s">
        <v>274</v>
      </c>
      <c r="E15" s="241">
        <v>2500</v>
      </c>
      <c r="F15" s="143">
        <v>45139</v>
      </c>
    </row>
    <row r="16" spans="1:6" x14ac:dyDescent="0.25">
      <c r="A16" s="461"/>
      <c r="B16" s="464"/>
      <c r="C16" s="140">
        <f>C15+1</f>
        <v>2</v>
      </c>
      <c r="D16" s="2" t="s">
        <v>964</v>
      </c>
      <c r="E16" s="241">
        <v>4500</v>
      </c>
      <c r="F16" s="143">
        <v>45139</v>
      </c>
    </row>
    <row r="17" spans="1:6" x14ac:dyDescent="0.25">
      <c r="A17" s="462"/>
      <c r="B17" s="464"/>
      <c r="C17" s="140">
        <f>C16+1</f>
        <v>3</v>
      </c>
      <c r="D17" s="2"/>
      <c r="E17" s="241"/>
      <c r="F17" s="2"/>
    </row>
    <row r="18" spans="1:6" ht="14.45" customHeight="1" x14ac:dyDescent="0.25">
      <c r="A18" s="460">
        <v>5</v>
      </c>
      <c r="B18" s="464" t="s">
        <v>275</v>
      </c>
      <c r="C18" s="140">
        <v>1</v>
      </c>
      <c r="D18" s="141" t="s">
        <v>276</v>
      </c>
      <c r="E18" s="241">
        <v>2850</v>
      </c>
      <c r="F18" s="143">
        <v>45139</v>
      </c>
    </row>
    <row r="19" spans="1:6" x14ac:dyDescent="0.25">
      <c r="A19" s="461"/>
      <c r="B19" s="464"/>
      <c r="C19" s="140">
        <f>C18+1</f>
        <v>2</v>
      </c>
      <c r="D19" s="2"/>
      <c r="E19" s="2"/>
      <c r="F19" s="2"/>
    </row>
    <row r="20" spans="1:6" x14ac:dyDescent="0.25">
      <c r="A20" s="462"/>
      <c r="B20" s="464"/>
      <c r="C20" s="140">
        <f>C19+1</f>
        <v>3</v>
      </c>
      <c r="D20" s="2"/>
      <c r="E20" s="2"/>
      <c r="F20" s="2"/>
    </row>
    <row r="21" spans="1:6" x14ac:dyDescent="0.25">
      <c r="A21" s="460">
        <v>6</v>
      </c>
      <c r="B21" s="464" t="s">
        <v>277</v>
      </c>
      <c r="C21" s="140">
        <v>1</v>
      </c>
      <c r="D21" s="141"/>
      <c r="E21" s="142"/>
      <c r="F21" s="2"/>
    </row>
    <row r="22" spans="1:6" x14ac:dyDescent="0.25">
      <c r="A22" s="461"/>
      <c r="B22" s="464"/>
      <c r="C22" s="140">
        <f>C21+1</f>
        <v>2</v>
      </c>
      <c r="D22" s="2"/>
      <c r="E22" s="2"/>
      <c r="F22" s="2"/>
    </row>
    <row r="23" spans="1:6" x14ac:dyDescent="0.25">
      <c r="A23" s="462"/>
      <c r="B23" s="464"/>
      <c r="C23" s="140">
        <f>C22+1</f>
        <v>3</v>
      </c>
      <c r="D23" s="2"/>
      <c r="E23" s="2"/>
      <c r="F23" s="2"/>
    </row>
    <row r="24" spans="1:6" x14ac:dyDescent="0.25">
      <c r="A24" s="460">
        <v>7</v>
      </c>
      <c r="B24" s="464" t="s">
        <v>278</v>
      </c>
      <c r="C24" s="140">
        <v>1</v>
      </c>
      <c r="D24" s="141"/>
      <c r="E24" s="142"/>
      <c r="F24" s="2"/>
    </row>
    <row r="25" spans="1:6" x14ac:dyDescent="0.25">
      <c r="A25" s="461"/>
      <c r="B25" s="464"/>
      <c r="C25" s="140">
        <f>C24+1</f>
        <v>2</v>
      </c>
      <c r="D25" s="2"/>
      <c r="E25" s="2"/>
      <c r="F25" s="2"/>
    </row>
    <row r="26" spans="1:6" x14ac:dyDescent="0.25">
      <c r="A26" s="462"/>
      <c r="B26" s="464"/>
      <c r="C26" s="140">
        <f>C25+1</f>
        <v>3</v>
      </c>
      <c r="D26" s="2"/>
      <c r="E26" s="2"/>
      <c r="F26" s="2"/>
    </row>
    <row r="27" spans="1:6" x14ac:dyDescent="0.25">
      <c r="A27" s="463">
        <v>8</v>
      </c>
      <c r="B27" s="464" t="s">
        <v>279</v>
      </c>
      <c r="C27" s="140">
        <v>1</v>
      </c>
      <c r="D27" s="141"/>
      <c r="E27" s="142"/>
      <c r="F27" s="2"/>
    </row>
    <row r="28" spans="1:6" x14ac:dyDescent="0.25">
      <c r="A28" s="463"/>
      <c r="B28" s="464"/>
      <c r="C28" s="140">
        <f>C27+1</f>
        <v>2</v>
      </c>
      <c r="D28" s="2"/>
      <c r="E28" s="2"/>
      <c r="F28" s="2"/>
    </row>
    <row r="29" spans="1:6" x14ac:dyDescent="0.25">
      <c r="A29" s="463"/>
      <c r="B29" s="464"/>
      <c r="C29" s="140">
        <f>C28+1</f>
        <v>3</v>
      </c>
      <c r="D29" s="2"/>
      <c r="E29" s="2"/>
      <c r="F29" s="2"/>
    </row>
    <row r="30" spans="1:6" x14ac:dyDescent="0.25">
      <c r="A30" s="463">
        <v>9</v>
      </c>
      <c r="B30" s="464" t="s">
        <v>280</v>
      </c>
      <c r="C30" s="140">
        <v>1</v>
      </c>
      <c r="D30" s="141"/>
      <c r="E30" s="142"/>
      <c r="F30" s="2"/>
    </row>
    <row r="31" spans="1:6" x14ac:dyDescent="0.25">
      <c r="A31" s="463"/>
      <c r="B31" s="464"/>
      <c r="C31" s="140">
        <f>C30+1</f>
        <v>2</v>
      </c>
      <c r="D31" s="2"/>
      <c r="E31" s="2"/>
      <c r="F31" s="2"/>
    </row>
    <row r="32" spans="1:6" x14ac:dyDescent="0.25">
      <c r="A32" s="463"/>
      <c r="B32" s="464"/>
      <c r="C32" s="140">
        <f>C31+1</f>
        <v>3</v>
      </c>
      <c r="D32" s="2"/>
      <c r="E32" s="2"/>
      <c r="F32" s="2"/>
    </row>
    <row r="33" spans="1:6" x14ac:dyDescent="0.25">
      <c r="A33" s="463">
        <v>10</v>
      </c>
      <c r="B33" s="464" t="s">
        <v>281</v>
      </c>
      <c r="C33" s="140">
        <v>1</v>
      </c>
      <c r="D33" s="141"/>
      <c r="E33" s="142"/>
      <c r="F33" s="2"/>
    </row>
    <row r="34" spans="1:6" x14ac:dyDescent="0.25">
      <c r="A34" s="463"/>
      <c r="B34" s="464"/>
      <c r="C34" s="140">
        <f>C33+1</f>
        <v>2</v>
      </c>
      <c r="D34" s="2"/>
      <c r="E34" s="2"/>
      <c r="F34" s="2"/>
    </row>
    <row r="35" spans="1:6" x14ac:dyDescent="0.25">
      <c r="A35" s="463"/>
      <c r="B35" s="464"/>
      <c r="C35" s="140">
        <f>C34+1</f>
        <v>3</v>
      </c>
      <c r="D35" s="2"/>
      <c r="E35" s="2"/>
      <c r="F35" s="2"/>
    </row>
    <row r="36" spans="1:6" x14ac:dyDescent="0.25">
      <c r="A36" s="463">
        <v>11</v>
      </c>
      <c r="B36" s="464" t="s">
        <v>282</v>
      </c>
      <c r="C36" s="140">
        <v>1</v>
      </c>
      <c r="D36" s="141"/>
      <c r="E36" s="142"/>
      <c r="F36" s="2"/>
    </row>
    <row r="37" spans="1:6" x14ac:dyDescent="0.25">
      <c r="A37" s="463"/>
      <c r="B37" s="464"/>
      <c r="C37" s="140">
        <f>C36+1</f>
        <v>2</v>
      </c>
      <c r="D37" s="2"/>
      <c r="E37" s="2"/>
      <c r="F37" s="2"/>
    </row>
    <row r="38" spans="1:6" x14ac:dyDescent="0.25">
      <c r="A38" s="463"/>
      <c r="B38" s="464"/>
      <c r="C38" s="140">
        <f>C37+1</f>
        <v>3</v>
      </c>
      <c r="D38" s="2"/>
      <c r="E38" s="2"/>
      <c r="F38" s="2"/>
    </row>
    <row r="39" spans="1:6" x14ac:dyDescent="0.25">
      <c r="A39" s="463">
        <v>12</v>
      </c>
      <c r="B39" s="464" t="s">
        <v>283</v>
      </c>
      <c r="C39" s="140">
        <v>1</v>
      </c>
      <c r="D39" s="141"/>
      <c r="E39" s="142"/>
      <c r="F39" s="2"/>
    </row>
    <row r="40" spans="1:6" x14ac:dyDescent="0.25">
      <c r="A40" s="463"/>
      <c r="B40" s="464"/>
      <c r="C40" s="140">
        <f>C39+1</f>
        <v>2</v>
      </c>
      <c r="D40" s="2"/>
      <c r="E40" s="2"/>
      <c r="F40" s="2"/>
    </row>
    <row r="41" spans="1:6" x14ac:dyDescent="0.25">
      <c r="A41" s="463"/>
      <c r="B41" s="464"/>
      <c r="C41" s="140">
        <f>C40+1</f>
        <v>3</v>
      </c>
      <c r="D41" s="2"/>
      <c r="E41" s="2"/>
      <c r="F41" s="2"/>
    </row>
    <row r="42" spans="1:6" x14ac:dyDescent="0.25">
      <c r="A42" s="463">
        <v>13</v>
      </c>
      <c r="B42" s="464" t="s">
        <v>284</v>
      </c>
      <c r="C42" s="140">
        <v>1</v>
      </c>
      <c r="D42" s="141"/>
      <c r="E42" s="142"/>
      <c r="F42" s="2"/>
    </row>
    <row r="43" spans="1:6" x14ac:dyDescent="0.25">
      <c r="A43" s="463"/>
      <c r="B43" s="464"/>
      <c r="C43" s="140">
        <f>C42+1</f>
        <v>2</v>
      </c>
      <c r="D43" s="2"/>
      <c r="E43" s="2"/>
      <c r="F43" s="2"/>
    </row>
    <row r="44" spans="1:6" x14ac:dyDescent="0.25">
      <c r="A44" s="463"/>
      <c r="B44" s="464"/>
      <c r="C44" s="140">
        <f>C43+1</f>
        <v>3</v>
      </c>
      <c r="D44" s="2"/>
      <c r="E44" s="2"/>
      <c r="F44" s="2"/>
    </row>
    <row r="45" spans="1:6" x14ac:dyDescent="0.25">
      <c r="A45" s="463">
        <v>14</v>
      </c>
      <c r="B45" s="464" t="s">
        <v>285</v>
      </c>
      <c r="C45" s="140">
        <v>1</v>
      </c>
      <c r="D45" s="141"/>
      <c r="E45" s="142"/>
      <c r="F45" s="2"/>
    </row>
    <row r="46" spans="1:6" x14ac:dyDescent="0.25">
      <c r="A46" s="463"/>
      <c r="B46" s="464"/>
      <c r="C46" s="140">
        <f>C45+1</f>
        <v>2</v>
      </c>
      <c r="D46" s="2"/>
      <c r="E46" s="2"/>
      <c r="F46" s="2"/>
    </row>
    <row r="47" spans="1:6" x14ac:dyDescent="0.25">
      <c r="A47" s="463"/>
      <c r="B47" s="464"/>
      <c r="C47" s="140">
        <f>C46+1</f>
        <v>3</v>
      </c>
      <c r="D47" s="2"/>
      <c r="E47" s="2"/>
      <c r="F47" s="2"/>
    </row>
    <row r="48" spans="1:6" x14ac:dyDescent="0.25">
      <c r="A48" s="463">
        <v>15</v>
      </c>
      <c r="B48" s="464" t="s">
        <v>286</v>
      </c>
      <c r="C48" s="140">
        <v>1</v>
      </c>
      <c r="D48" s="141"/>
      <c r="E48" s="142"/>
      <c r="F48" s="2"/>
    </row>
    <row r="49" spans="1:6" x14ac:dyDescent="0.25">
      <c r="A49" s="463"/>
      <c r="B49" s="464"/>
      <c r="C49" s="140">
        <f>C48+1</f>
        <v>2</v>
      </c>
      <c r="D49" s="2"/>
      <c r="E49" s="2"/>
      <c r="F49" s="2"/>
    </row>
    <row r="50" spans="1:6" x14ac:dyDescent="0.25">
      <c r="A50" s="463"/>
      <c r="B50" s="464"/>
      <c r="C50" s="140">
        <f>C49+1</f>
        <v>3</v>
      </c>
      <c r="D50" s="2"/>
      <c r="E50" s="2"/>
      <c r="F50" s="2"/>
    </row>
    <row r="51" spans="1:6" x14ac:dyDescent="0.25">
      <c r="A51" s="463">
        <v>16</v>
      </c>
      <c r="B51" s="464" t="s">
        <v>287</v>
      </c>
      <c r="C51" s="140">
        <v>1</v>
      </c>
      <c r="D51" s="141"/>
      <c r="E51" s="142"/>
      <c r="F51" s="2"/>
    </row>
    <row r="52" spans="1:6" x14ac:dyDescent="0.25">
      <c r="A52" s="463"/>
      <c r="B52" s="464"/>
      <c r="C52" s="140">
        <f>C51+1</f>
        <v>2</v>
      </c>
      <c r="D52" s="2"/>
      <c r="E52" s="2"/>
      <c r="F52" s="2"/>
    </row>
    <row r="53" spans="1:6" x14ac:dyDescent="0.25">
      <c r="A53" s="463"/>
      <c r="B53" s="464"/>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63">
        <v>1</v>
      </c>
      <c r="B4" s="464" t="s">
        <v>267</v>
      </c>
      <c r="C4" s="140">
        <v>1</v>
      </c>
      <c r="D4" s="141" t="s">
        <v>291</v>
      </c>
      <c r="E4" s="241">
        <v>1</v>
      </c>
    </row>
    <row r="5" spans="1:5" x14ac:dyDescent="0.25">
      <c r="A5" s="463"/>
      <c r="B5" s="464"/>
      <c r="C5" s="140">
        <f>C4+1</f>
        <v>2</v>
      </c>
      <c r="D5" s="141" t="s">
        <v>292</v>
      </c>
      <c r="E5" s="241">
        <f>1/5</f>
        <v>0.2</v>
      </c>
    </row>
    <row r="6" spans="1:5" x14ac:dyDescent="0.25">
      <c r="A6" s="463"/>
      <c r="B6" s="464"/>
      <c r="C6" s="140">
        <f>C5+1</f>
        <v>3</v>
      </c>
      <c r="D6" s="141" t="s">
        <v>268</v>
      </c>
      <c r="E6" s="241">
        <v>1</v>
      </c>
    </row>
    <row r="7" spans="1:5" x14ac:dyDescent="0.25">
      <c r="A7" s="463"/>
      <c r="B7" s="464"/>
      <c r="C7" s="140">
        <f>C6+1</f>
        <v>4</v>
      </c>
      <c r="D7" s="141" t="s">
        <v>985</v>
      </c>
      <c r="E7" s="241">
        <v>1</v>
      </c>
    </row>
    <row r="8" spans="1:5" x14ac:dyDescent="0.25">
      <c r="A8" s="463"/>
      <c r="B8" s="464"/>
      <c r="C8" s="140">
        <f>C7+1</f>
        <v>5</v>
      </c>
      <c r="D8" s="141" t="s">
        <v>981</v>
      </c>
      <c r="E8" s="241">
        <v>1</v>
      </c>
    </row>
    <row r="9" spans="1:5" ht="14.45" customHeight="1" x14ac:dyDescent="0.25">
      <c r="A9" s="463">
        <v>2</v>
      </c>
      <c r="B9" s="464" t="s">
        <v>269</v>
      </c>
      <c r="C9" s="140">
        <v>1</v>
      </c>
      <c r="D9" s="141"/>
      <c r="E9" s="144"/>
    </row>
    <row r="10" spans="1:5" x14ac:dyDescent="0.25">
      <c r="A10" s="463"/>
      <c r="B10" s="464"/>
      <c r="C10" s="140">
        <f>C9+1</f>
        <v>2</v>
      </c>
      <c r="D10" s="141"/>
      <c r="E10" s="144"/>
    </row>
    <row r="11" spans="1:5" x14ac:dyDescent="0.25">
      <c r="A11" s="463"/>
      <c r="B11" s="464"/>
      <c r="C11" s="140">
        <f>C10+1</f>
        <v>3</v>
      </c>
      <c r="D11" s="141"/>
      <c r="E11" s="144"/>
    </row>
    <row r="12" spans="1:5" ht="28.9" customHeight="1" x14ac:dyDescent="0.25">
      <c r="A12" s="460">
        <v>3</v>
      </c>
      <c r="B12" s="465" t="s">
        <v>272</v>
      </c>
      <c r="C12" s="140">
        <v>1</v>
      </c>
      <c r="D12" s="141"/>
      <c r="E12" s="142"/>
    </row>
    <row r="13" spans="1:5" x14ac:dyDescent="0.25">
      <c r="A13" s="461"/>
      <c r="B13" s="466"/>
      <c r="C13" s="140">
        <f>C12+1</f>
        <v>2</v>
      </c>
      <c r="D13" s="141"/>
      <c r="E13" s="142"/>
    </row>
    <row r="14" spans="1:5" x14ac:dyDescent="0.25">
      <c r="A14" s="462"/>
      <c r="B14" s="467"/>
      <c r="C14" s="140">
        <f>C13+1</f>
        <v>3</v>
      </c>
      <c r="D14" s="141"/>
      <c r="E14" s="142"/>
    </row>
    <row r="15" spans="1:5" x14ac:dyDescent="0.25">
      <c r="A15" s="463">
        <v>4</v>
      </c>
      <c r="B15" s="464" t="s">
        <v>273</v>
      </c>
      <c r="C15" s="140">
        <v>1</v>
      </c>
      <c r="D15" s="2"/>
      <c r="E15" s="145"/>
    </row>
    <row r="16" spans="1:5" x14ac:dyDescent="0.25">
      <c r="A16" s="463"/>
      <c r="B16" s="464"/>
      <c r="C16" s="140">
        <f>C15+1</f>
        <v>2</v>
      </c>
      <c r="D16" s="2"/>
      <c r="E16" s="145"/>
    </row>
    <row r="17" spans="1:5" x14ac:dyDescent="0.25">
      <c r="A17" s="463"/>
      <c r="B17" s="464"/>
      <c r="C17" s="140">
        <f>C16+1</f>
        <v>3</v>
      </c>
      <c r="D17" s="2"/>
      <c r="E17" s="145"/>
    </row>
    <row r="18" spans="1:5" ht="14.45" customHeight="1" x14ac:dyDescent="0.25">
      <c r="A18" s="463">
        <v>5</v>
      </c>
      <c r="B18" s="464" t="s">
        <v>275</v>
      </c>
      <c r="C18" s="140">
        <v>1</v>
      </c>
      <c r="D18" s="141"/>
      <c r="E18" s="144"/>
    </row>
    <row r="19" spans="1:5" x14ac:dyDescent="0.25">
      <c r="A19" s="463"/>
      <c r="B19" s="464"/>
      <c r="C19" s="140">
        <f>C18+1</f>
        <v>2</v>
      </c>
      <c r="D19" s="2"/>
      <c r="E19" s="145"/>
    </row>
    <row r="20" spans="1:5" x14ac:dyDescent="0.25">
      <c r="A20" s="463"/>
      <c r="B20" s="464"/>
      <c r="C20" s="140">
        <f>C19+1</f>
        <v>3</v>
      </c>
      <c r="D20" s="2"/>
      <c r="E20" s="145"/>
    </row>
    <row r="21" spans="1:5" x14ac:dyDescent="0.25">
      <c r="A21" s="463">
        <v>6</v>
      </c>
      <c r="B21" s="464" t="s">
        <v>277</v>
      </c>
      <c r="C21" s="140">
        <v>1</v>
      </c>
      <c r="D21" s="141"/>
      <c r="E21" s="144"/>
    </row>
    <row r="22" spans="1:5" x14ac:dyDescent="0.25">
      <c r="A22" s="463"/>
      <c r="B22" s="464"/>
      <c r="C22" s="140">
        <f>C21+1</f>
        <v>2</v>
      </c>
      <c r="D22" s="2"/>
      <c r="E22" s="145"/>
    </row>
    <row r="23" spans="1:5" x14ac:dyDescent="0.25">
      <c r="A23" s="463"/>
      <c r="B23" s="464"/>
      <c r="C23" s="140">
        <f>C22+1</f>
        <v>3</v>
      </c>
      <c r="D23" s="2"/>
      <c r="E23" s="145"/>
    </row>
    <row r="24" spans="1:5" x14ac:dyDescent="0.25">
      <c r="A24" s="463">
        <v>7</v>
      </c>
      <c r="B24" s="464" t="s">
        <v>278</v>
      </c>
      <c r="C24" s="140">
        <v>1</v>
      </c>
      <c r="D24" s="141"/>
      <c r="E24" s="144"/>
    </row>
    <row r="25" spans="1:5" x14ac:dyDescent="0.25">
      <c r="A25" s="463"/>
      <c r="B25" s="464"/>
      <c r="C25" s="140">
        <f>C24+1</f>
        <v>2</v>
      </c>
      <c r="D25" s="2"/>
      <c r="E25" s="145"/>
    </row>
    <row r="26" spans="1:5" x14ac:dyDescent="0.25">
      <c r="A26" s="463"/>
      <c r="B26" s="464"/>
      <c r="C26" s="140">
        <f>C25+1</f>
        <v>3</v>
      </c>
      <c r="D26" s="2"/>
      <c r="E26" s="145"/>
    </row>
    <row r="27" spans="1:5" x14ac:dyDescent="0.25">
      <c r="A27" s="463">
        <v>8</v>
      </c>
      <c r="B27" s="464" t="s">
        <v>279</v>
      </c>
      <c r="C27" s="140">
        <v>1</v>
      </c>
      <c r="D27" s="141"/>
      <c r="E27" s="144"/>
    </row>
    <row r="28" spans="1:5" x14ac:dyDescent="0.25">
      <c r="A28" s="463"/>
      <c r="B28" s="464"/>
      <c r="C28" s="140">
        <f>C27+1</f>
        <v>2</v>
      </c>
      <c r="D28" s="2"/>
      <c r="E28" s="145"/>
    </row>
    <row r="29" spans="1:5" x14ac:dyDescent="0.25">
      <c r="A29" s="463"/>
      <c r="B29" s="464"/>
      <c r="C29" s="140">
        <f>C28+1</f>
        <v>3</v>
      </c>
      <c r="D29" s="2"/>
      <c r="E29" s="145"/>
    </row>
    <row r="30" spans="1:5" x14ac:dyDescent="0.25">
      <c r="A30" s="463">
        <v>9</v>
      </c>
      <c r="B30" s="464" t="s">
        <v>280</v>
      </c>
      <c r="C30" s="140">
        <v>1</v>
      </c>
      <c r="D30" s="141"/>
      <c r="E30" s="142"/>
    </row>
    <row r="31" spans="1:5" x14ac:dyDescent="0.25">
      <c r="A31" s="463"/>
      <c r="B31" s="464"/>
      <c r="C31" s="140">
        <f>C30+1</f>
        <v>2</v>
      </c>
      <c r="D31" s="2"/>
      <c r="E31" s="2"/>
    </row>
    <row r="32" spans="1:5" x14ac:dyDescent="0.25">
      <c r="A32" s="463"/>
      <c r="B32" s="464"/>
      <c r="C32" s="140">
        <f>C31+1</f>
        <v>3</v>
      </c>
      <c r="D32" s="2"/>
      <c r="E32" s="2"/>
    </row>
    <row r="33" spans="1:5" x14ac:dyDescent="0.25">
      <c r="A33" s="463">
        <v>10</v>
      </c>
      <c r="B33" s="464" t="s">
        <v>281</v>
      </c>
      <c r="C33" s="140">
        <v>1</v>
      </c>
      <c r="D33" s="141"/>
      <c r="E33" s="142"/>
    </row>
    <row r="34" spans="1:5" x14ac:dyDescent="0.25">
      <c r="A34" s="463"/>
      <c r="B34" s="464"/>
      <c r="C34" s="140">
        <f>C33+1</f>
        <v>2</v>
      </c>
      <c r="D34" s="2"/>
      <c r="E34" s="2"/>
    </row>
    <row r="35" spans="1:5" x14ac:dyDescent="0.25">
      <c r="A35" s="463"/>
      <c r="B35" s="464"/>
      <c r="C35" s="140">
        <f>C34+1</f>
        <v>3</v>
      </c>
      <c r="D35" s="2"/>
      <c r="E35" s="2"/>
    </row>
    <row r="36" spans="1:5" x14ac:dyDescent="0.25">
      <c r="A36" s="463">
        <v>11</v>
      </c>
      <c r="B36" s="464" t="s">
        <v>282</v>
      </c>
      <c r="C36" s="140">
        <v>1</v>
      </c>
      <c r="D36" s="141"/>
      <c r="E36" s="142"/>
    </row>
    <row r="37" spans="1:5" x14ac:dyDescent="0.25">
      <c r="A37" s="463"/>
      <c r="B37" s="464"/>
      <c r="C37" s="140">
        <f>C36+1</f>
        <v>2</v>
      </c>
      <c r="D37" s="2"/>
      <c r="E37" s="2"/>
    </row>
    <row r="38" spans="1:5" x14ac:dyDescent="0.25">
      <c r="A38" s="463"/>
      <c r="B38" s="464"/>
      <c r="C38" s="140">
        <f>C37+1</f>
        <v>3</v>
      </c>
      <c r="D38" s="2"/>
      <c r="E38" s="2"/>
    </row>
    <row r="39" spans="1:5" x14ac:dyDescent="0.25">
      <c r="A39" s="463">
        <v>12</v>
      </c>
      <c r="B39" s="464" t="s">
        <v>283</v>
      </c>
      <c r="C39" s="140">
        <v>1</v>
      </c>
      <c r="D39" s="141"/>
      <c r="E39" s="142"/>
    </row>
    <row r="40" spans="1:5" x14ac:dyDescent="0.25">
      <c r="A40" s="463"/>
      <c r="B40" s="464"/>
      <c r="C40" s="140">
        <f>C39+1</f>
        <v>2</v>
      </c>
      <c r="D40" s="2"/>
      <c r="E40" s="2"/>
    </row>
    <row r="41" spans="1:5" x14ac:dyDescent="0.25">
      <c r="A41" s="463"/>
      <c r="B41" s="464"/>
      <c r="C41" s="140">
        <f>C40+1</f>
        <v>3</v>
      </c>
      <c r="D41" s="2"/>
      <c r="E41" s="2"/>
    </row>
    <row r="42" spans="1:5" x14ac:dyDescent="0.25">
      <c r="A42" s="463">
        <v>13</v>
      </c>
      <c r="B42" s="464" t="s">
        <v>284</v>
      </c>
      <c r="C42" s="140">
        <v>1</v>
      </c>
      <c r="D42" s="141"/>
      <c r="E42" s="142"/>
    </row>
    <row r="43" spans="1:5" x14ac:dyDescent="0.25">
      <c r="A43" s="463"/>
      <c r="B43" s="464"/>
      <c r="C43" s="140">
        <f>C42+1</f>
        <v>2</v>
      </c>
      <c r="D43" s="2"/>
      <c r="E43" s="2"/>
    </row>
    <row r="44" spans="1:5" x14ac:dyDescent="0.25">
      <c r="A44" s="463"/>
      <c r="B44" s="464"/>
      <c r="C44" s="140">
        <f>C43+1</f>
        <v>3</v>
      </c>
      <c r="D44" s="2"/>
      <c r="E44" s="2"/>
    </row>
    <row r="45" spans="1:5" x14ac:dyDescent="0.25">
      <c r="A45" s="463">
        <v>14</v>
      </c>
      <c r="B45" s="464" t="s">
        <v>285</v>
      </c>
      <c r="C45" s="140">
        <v>1</v>
      </c>
      <c r="D45" s="141"/>
      <c r="E45" s="142"/>
    </row>
    <row r="46" spans="1:5" x14ac:dyDescent="0.25">
      <c r="A46" s="463"/>
      <c r="B46" s="464"/>
      <c r="C46" s="140">
        <f>C45+1</f>
        <v>2</v>
      </c>
      <c r="D46" s="2"/>
      <c r="E46" s="2"/>
    </row>
    <row r="47" spans="1:5" x14ac:dyDescent="0.25">
      <c r="A47" s="463"/>
      <c r="B47" s="464"/>
      <c r="C47" s="140">
        <f>C46+1</f>
        <v>3</v>
      </c>
      <c r="D47" s="2"/>
      <c r="E47" s="2"/>
    </row>
    <row r="48" spans="1:5" x14ac:dyDescent="0.25">
      <c r="A48" s="463">
        <v>15</v>
      </c>
      <c r="B48" s="464" t="s">
        <v>286</v>
      </c>
      <c r="C48" s="140">
        <v>1</v>
      </c>
      <c r="D48" s="141"/>
      <c r="E48" s="142"/>
    </row>
    <row r="49" spans="1:5" x14ac:dyDescent="0.25">
      <c r="A49" s="463"/>
      <c r="B49" s="464"/>
      <c r="C49" s="140">
        <f>C48+1</f>
        <v>2</v>
      </c>
      <c r="D49" s="2"/>
      <c r="E49" s="2"/>
    </row>
    <row r="50" spans="1:5" x14ac:dyDescent="0.25">
      <c r="A50" s="463"/>
      <c r="B50" s="464"/>
      <c r="C50" s="140">
        <f>C49+1</f>
        <v>3</v>
      </c>
      <c r="D50" s="2"/>
      <c r="E50" s="2"/>
    </row>
    <row r="51" spans="1:5" x14ac:dyDescent="0.25">
      <c r="A51" s="463">
        <v>16</v>
      </c>
      <c r="B51" s="464" t="s">
        <v>287</v>
      </c>
      <c r="C51" s="140">
        <v>1</v>
      </c>
      <c r="D51" s="141"/>
      <c r="E51" s="142"/>
    </row>
    <row r="52" spans="1:5" x14ac:dyDescent="0.25">
      <c r="A52" s="463"/>
      <c r="B52" s="464"/>
      <c r="C52" s="140">
        <f>C51+1</f>
        <v>2</v>
      </c>
      <c r="D52" s="2"/>
      <c r="E52" s="2"/>
    </row>
    <row r="53" spans="1:5" x14ac:dyDescent="0.25">
      <c r="A53" s="463"/>
      <c r="B53" s="464"/>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60">
        <v>1</v>
      </c>
      <c r="B4" s="465" t="s">
        <v>294</v>
      </c>
      <c r="C4" s="242">
        <v>1</v>
      </c>
      <c r="D4" s="243" t="s">
        <v>295</v>
      </c>
      <c r="E4" s="244">
        <v>300</v>
      </c>
      <c r="F4" s="242" t="s">
        <v>296</v>
      </c>
    </row>
    <row r="5" spans="1:6" ht="45" x14ac:dyDescent="0.25">
      <c r="A5" s="461"/>
      <c r="B5" s="466"/>
      <c r="C5" s="242">
        <f>C4+1</f>
        <v>2</v>
      </c>
      <c r="D5" s="243" t="s">
        <v>297</v>
      </c>
      <c r="E5" s="244">
        <v>13000</v>
      </c>
      <c r="F5" s="242" t="s">
        <v>296</v>
      </c>
    </row>
    <row r="6" spans="1:6" ht="30" x14ac:dyDescent="0.25">
      <c r="A6" s="461"/>
      <c r="B6" s="466"/>
      <c r="C6" s="242">
        <f>C5+1</f>
        <v>3</v>
      </c>
      <c r="D6" s="243" t="s">
        <v>298</v>
      </c>
      <c r="E6" s="244">
        <v>2100</v>
      </c>
      <c r="F6" s="242" t="s">
        <v>296</v>
      </c>
    </row>
    <row r="7" spans="1:6" ht="30" x14ac:dyDescent="0.25">
      <c r="A7" s="461"/>
      <c r="B7" s="466"/>
      <c r="C7" s="242">
        <f>C6+1</f>
        <v>4</v>
      </c>
      <c r="D7" s="243" t="s">
        <v>299</v>
      </c>
      <c r="E7" s="244">
        <v>1700</v>
      </c>
      <c r="F7" s="242" t="s">
        <v>296</v>
      </c>
    </row>
    <row r="8" spans="1:6" ht="30" x14ac:dyDescent="0.25">
      <c r="A8" s="461"/>
      <c r="B8" s="466"/>
      <c r="C8" s="242">
        <f>C7+1</f>
        <v>5</v>
      </c>
      <c r="D8" s="243" t="s">
        <v>299</v>
      </c>
      <c r="E8" s="244">
        <v>25000</v>
      </c>
      <c r="F8" s="242" t="s">
        <v>296</v>
      </c>
    </row>
    <row r="9" spans="1:6" ht="30" x14ac:dyDescent="0.25">
      <c r="A9" s="461"/>
      <c r="B9" s="466"/>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60">
        <v>3</v>
      </c>
      <c r="B11" s="465" t="s">
        <v>303</v>
      </c>
      <c r="C11" s="242">
        <v>1</v>
      </c>
      <c r="D11" s="243" t="s">
        <v>304</v>
      </c>
      <c r="E11" s="244">
        <v>900</v>
      </c>
      <c r="F11" s="242" t="s">
        <v>296</v>
      </c>
    </row>
    <row r="12" spans="1:6" ht="45" x14ac:dyDescent="0.25">
      <c r="A12" s="462"/>
      <c r="B12" s="467"/>
      <c r="C12" s="242">
        <f>C11+1</f>
        <v>2</v>
      </c>
      <c r="D12" s="243" t="s">
        <v>305</v>
      </c>
      <c r="E12" s="244">
        <v>1000</v>
      </c>
      <c r="F12" s="242" t="s">
        <v>296</v>
      </c>
    </row>
    <row r="13" spans="1:6" x14ac:dyDescent="0.25">
      <c r="A13" s="460">
        <v>4</v>
      </c>
      <c r="B13" s="465" t="s">
        <v>306</v>
      </c>
      <c r="C13" s="242">
        <v>1</v>
      </c>
      <c r="D13" s="243" t="s">
        <v>307</v>
      </c>
      <c r="E13" s="244">
        <v>500</v>
      </c>
      <c r="F13" s="242" t="s">
        <v>296</v>
      </c>
    </row>
    <row r="14" spans="1:6" x14ac:dyDescent="0.25">
      <c r="A14" s="462"/>
      <c r="B14" s="467"/>
      <c r="C14" s="242">
        <f>C13+1</f>
        <v>2</v>
      </c>
      <c r="D14" s="243" t="s">
        <v>308</v>
      </c>
      <c r="E14" s="244">
        <v>600</v>
      </c>
      <c r="F14" s="242" t="s">
        <v>296</v>
      </c>
    </row>
    <row r="15" spans="1:6" ht="30" x14ac:dyDescent="0.25">
      <c r="A15" s="460">
        <v>5</v>
      </c>
      <c r="B15" s="465" t="s">
        <v>309</v>
      </c>
      <c r="C15" s="242">
        <v>1</v>
      </c>
      <c r="D15" s="243" t="s">
        <v>310</v>
      </c>
      <c r="E15" s="244">
        <v>38000</v>
      </c>
      <c r="F15" s="242" t="s">
        <v>296</v>
      </c>
    </row>
    <row r="16" spans="1:6" x14ac:dyDescent="0.25">
      <c r="A16" s="461"/>
      <c r="B16" s="466"/>
      <c r="C16" s="242">
        <f>C15+1</f>
        <v>2</v>
      </c>
      <c r="D16" s="243" t="s">
        <v>311</v>
      </c>
      <c r="E16" s="244">
        <v>200</v>
      </c>
      <c r="F16" s="242" t="s">
        <v>296</v>
      </c>
    </row>
    <row r="17" spans="1:6" ht="30" x14ac:dyDescent="0.25">
      <c r="A17" s="461"/>
      <c r="B17" s="466"/>
      <c r="C17" s="242">
        <f t="shared" ref="C17:C30" si="0">C16+1</f>
        <v>3</v>
      </c>
      <c r="D17" s="243" t="s">
        <v>312</v>
      </c>
      <c r="E17" s="244">
        <v>2000</v>
      </c>
      <c r="F17" s="242" t="s">
        <v>296</v>
      </c>
    </row>
    <row r="18" spans="1:6" ht="30" x14ac:dyDescent="0.25">
      <c r="A18" s="461"/>
      <c r="B18" s="466"/>
      <c r="C18" s="242">
        <f t="shared" si="0"/>
        <v>4</v>
      </c>
      <c r="D18" s="243" t="s">
        <v>313</v>
      </c>
      <c r="E18" s="244">
        <v>350</v>
      </c>
      <c r="F18" s="242" t="s">
        <v>296</v>
      </c>
    </row>
    <row r="19" spans="1:6" ht="30" x14ac:dyDescent="0.25">
      <c r="A19" s="461"/>
      <c r="B19" s="466"/>
      <c r="C19" s="242">
        <f t="shared" si="0"/>
        <v>5</v>
      </c>
      <c r="D19" s="243" t="s">
        <v>314</v>
      </c>
      <c r="E19" s="244">
        <v>10500</v>
      </c>
      <c r="F19" s="242" t="s">
        <v>296</v>
      </c>
    </row>
    <row r="20" spans="1:6" ht="45" x14ac:dyDescent="0.25">
      <c r="A20" s="461"/>
      <c r="B20" s="466"/>
      <c r="C20" s="242">
        <f t="shared" si="0"/>
        <v>6</v>
      </c>
      <c r="D20" s="243" t="s">
        <v>315</v>
      </c>
      <c r="E20" s="244">
        <v>500</v>
      </c>
      <c r="F20" s="242" t="s">
        <v>296</v>
      </c>
    </row>
    <row r="21" spans="1:6" ht="30" x14ac:dyDescent="0.25">
      <c r="A21" s="461"/>
      <c r="B21" s="466"/>
      <c r="C21" s="242">
        <f t="shared" si="0"/>
        <v>7</v>
      </c>
      <c r="D21" s="243" t="s">
        <v>316</v>
      </c>
      <c r="E21" s="244">
        <v>7000</v>
      </c>
      <c r="F21" s="242" t="s">
        <v>296</v>
      </c>
    </row>
    <row r="22" spans="1:6" ht="30" x14ac:dyDescent="0.25">
      <c r="A22" s="461"/>
      <c r="B22" s="466"/>
      <c r="C22" s="242">
        <f t="shared" si="0"/>
        <v>8</v>
      </c>
      <c r="D22" s="243" t="s">
        <v>317</v>
      </c>
      <c r="E22" s="244">
        <v>40</v>
      </c>
      <c r="F22" s="242" t="s">
        <v>296</v>
      </c>
    </row>
    <row r="23" spans="1:6" ht="30" x14ac:dyDescent="0.25">
      <c r="A23" s="461"/>
      <c r="B23" s="466"/>
      <c r="C23" s="242">
        <f t="shared" si="0"/>
        <v>9</v>
      </c>
      <c r="D23" s="243" t="s">
        <v>318</v>
      </c>
      <c r="E23" s="244">
        <v>290</v>
      </c>
      <c r="F23" s="242" t="s">
        <v>296</v>
      </c>
    </row>
    <row r="24" spans="1:6" ht="45" x14ac:dyDescent="0.25">
      <c r="A24" s="461"/>
      <c r="B24" s="466"/>
      <c r="C24" s="242">
        <f t="shared" si="0"/>
        <v>10</v>
      </c>
      <c r="D24" s="243" t="s">
        <v>319</v>
      </c>
      <c r="E24" s="244">
        <v>60</v>
      </c>
      <c r="F24" s="242" t="s">
        <v>296</v>
      </c>
    </row>
    <row r="25" spans="1:6" x14ac:dyDescent="0.25">
      <c r="A25" s="461"/>
      <c r="B25" s="466"/>
      <c r="C25" s="242">
        <f t="shared" si="0"/>
        <v>11</v>
      </c>
      <c r="D25" s="243" t="s">
        <v>320</v>
      </c>
      <c r="E25" s="244">
        <v>40</v>
      </c>
      <c r="F25" s="242" t="s">
        <v>296</v>
      </c>
    </row>
    <row r="26" spans="1:6" x14ac:dyDescent="0.25">
      <c r="A26" s="461"/>
      <c r="B26" s="466"/>
      <c r="C26" s="242">
        <f t="shared" si="0"/>
        <v>12</v>
      </c>
      <c r="D26" s="243" t="s">
        <v>321</v>
      </c>
      <c r="E26" s="244">
        <v>300</v>
      </c>
      <c r="F26" s="242" t="s">
        <v>296</v>
      </c>
    </row>
    <row r="27" spans="1:6" ht="60" x14ac:dyDescent="0.25">
      <c r="A27" s="461"/>
      <c r="B27" s="466"/>
      <c r="C27" s="242">
        <f t="shared" si="0"/>
        <v>13</v>
      </c>
      <c r="D27" s="243" t="s">
        <v>322</v>
      </c>
      <c r="E27" s="244">
        <v>15000</v>
      </c>
      <c r="F27" s="242" t="s">
        <v>296</v>
      </c>
    </row>
    <row r="28" spans="1:6" ht="45" x14ac:dyDescent="0.25">
      <c r="A28" s="461"/>
      <c r="B28" s="466"/>
      <c r="C28" s="242">
        <f t="shared" si="0"/>
        <v>14</v>
      </c>
      <c r="D28" s="243" t="s">
        <v>323</v>
      </c>
      <c r="E28" s="244">
        <v>580</v>
      </c>
      <c r="F28" s="242" t="s">
        <v>296</v>
      </c>
    </row>
    <row r="29" spans="1:6" ht="30" x14ac:dyDescent="0.25">
      <c r="A29" s="461"/>
      <c r="B29" s="466"/>
      <c r="C29" s="242">
        <f t="shared" si="0"/>
        <v>15</v>
      </c>
      <c r="D29" s="243" t="s">
        <v>324</v>
      </c>
      <c r="E29" s="244">
        <v>120</v>
      </c>
      <c r="F29" s="242" t="s">
        <v>296</v>
      </c>
    </row>
    <row r="30" spans="1:6" ht="30" x14ac:dyDescent="0.25">
      <c r="A30" s="462"/>
      <c r="B30" s="467"/>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60">
        <v>7</v>
      </c>
      <c r="B32" s="465" t="s">
        <v>328</v>
      </c>
      <c r="C32" s="242">
        <v>1</v>
      </c>
      <c r="D32" s="243" t="s">
        <v>329</v>
      </c>
      <c r="E32" s="244">
        <v>0.11</v>
      </c>
      <c r="F32" s="242" t="s">
        <v>296</v>
      </c>
    </row>
    <row r="33" spans="1:6" ht="60" x14ac:dyDescent="0.25">
      <c r="A33" s="461"/>
      <c r="B33" s="466"/>
      <c r="C33" s="242">
        <f>C32+1</f>
        <v>2</v>
      </c>
      <c r="D33" s="243" t="s">
        <v>330</v>
      </c>
      <c r="E33" s="244">
        <v>3500</v>
      </c>
      <c r="F33" s="242" t="s">
        <v>296</v>
      </c>
    </row>
    <row r="34" spans="1:6" ht="30" x14ac:dyDescent="0.25">
      <c r="A34" s="461"/>
      <c r="B34" s="466"/>
      <c r="C34" s="242">
        <f t="shared" ref="C34:C74" si="1">C33+1</f>
        <v>3</v>
      </c>
      <c r="D34" s="243" t="s">
        <v>331</v>
      </c>
      <c r="E34" s="244">
        <v>0.38</v>
      </c>
      <c r="F34" s="242" t="s">
        <v>296</v>
      </c>
    </row>
    <row r="35" spans="1:6" ht="30" x14ac:dyDescent="0.25">
      <c r="A35" s="461"/>
      <c r="B35" s="466"/>
      <c r="C35" s="242">
        <f t="shared" si="1"/>
        <v>4</v>
      </c>
      <c r="D35" s="243" t="s">
        <v>332</v>
      </c>
      <c r="E35" s="244">
        <v>4500</v>
      </c>
      <c r="F35" s="242" t="s">
        <v>296</v>
      </c>
    </row>
    <row r="36" spans="1:6" ht="30" x14ac:dyDescent="0.25">
      <c r="A36" s="461"/>
      <c r="B36" s="466"/>
      <c r="C36" s="242">
        <f t="shared" si="1"/>
        <v>5</v>
      </c>
      <c r="D36" s="243" t="s">
        <v>333</v>
      </c>
      <c r="E36" s="244">
        <v>50000</v>
      </c>
      <c r="F36" s="242" t="s">
        <v>296</v>
      </c>
    </row>
    <row r="37" spans="1:6" ht="30" x14ac:dyDescent="0.25">
      <c r="A37" s="461"/>
      <c r="B37" s="466"/>
      <c r="C37" s="242">
        <f t="shared" si="1"/>
        <v>6</v>
      </c>
      <c r="D37" s="243" t="s">
        <v>334</v>
      </c>
      <c r="E37" s="244">
        <v>4000</v>
      </c>
      <c r="F37" s="242" t="s">
        <v>296</v>
      </c>
    </row>
    <row r="38" spans="1:6" ht="30" x14ac:dyDescent="0.25">
      <c r="A38" s="461"/>
      <c r="B38" s="466"/>
      <c r="C38" s="242">
        <f t="shared" si="1"/>
        <v>7</v>
      </c>
      <c r="D38" s="243" t="s">
        <v>335</v>
      </c>
      <c r="E38" s="244">
        <v>4500</v>
      </c>
      <c r="F38" s="242" t="s">
        <v>296</v>
      </c>
    </row>
    <row r="39" spans="1:6" ht="30" x14ac:dyDescent="0.25">
      <c r="A39" s="461"/>
      <c r="B39" s="466"/>
      <c r="C39" s="242">
        <f t="shared" si="1"/>
        <v>8</v>
      </c>
      <c r="D39" s="243" t="s">
        <v>336</v>
      </c>
      <c r="E39" s="244">
        <v>3500</v>
      </c>
      <c r="F39" s="242" t="s">
        <v>296</v>
      </c>
    </row>
    <row r="40" spans="1:6" ht="45" x14ac:dyDescent="0.25">
      <c r="A40" s="461"/>
      <c r="B40" s="466"/>
      <c r="C40" s="242">
        <f t="shared" si="1"/>
        <v>9</v>
      </c>
      <c r="D40" s="243" t="s">
        <v>337</v>
      </c>
      <c r="E40" s="244">
        <v>4000</v>
      </c>
      <c r="F40" s="242" t="s">
        <v>296</v>
      </c>
    </row>
    <row r="41" spans="1:6" ht="45" x14ac:dyDescent="0.25">
      <c r="A41" s="461"/>
      <c r="B41" s="466"/>
      <c r="C41" s="242">
        <f t="shared" si="1"/>
        <v>10</v>
      </c>
      <c r="D41" s="243" t="s">
        <v>338</v>
      </c>
      <c r="E41" s="244">
        <v>25000</v>
      </c>
      <c r="F41" s="242" t="s">
        <v>296</v>
      </c>
    </row>
    <row r="42" spans="1:6" ht="30" x14ac:dyDescent="0.25">
      <c r="A42" s="461"/>
      <c r="B42" s="466"/>
      <c r="C42" s="242">
        <f t="shared" si="1"/>
        <v>11</v>
      </c>
      <c r="D42" s="243" t="s">
        <v>339</v>
      </c>
      <c r="E42" s="244">
        <v>5000</v>
      </c>
      <c r="F42" s="242" t="s">
        <v>296</v>
      </c>
    </row>
    <row r="43" spans="1:6" ht="45" x14ac:dyDescent="0.25">
      <c r="A43" s="461"/>
      <c r="B43" s="466"/>
      <c r="C43" s="242">
        <f t="shared" si="1"/>
        <v>12</v>
      </c>
      <c r="D43" s="243" t="s">
        <v>340</v>
      </c>
      <c r="E43" s="244">
        <v>20000</v>
      </c>
      <c r="F43" s="242" t="s">
        <v>296</v>
      </c>
    </row>
    <row r="44" spans="1:6" ht="30" x14ac:dyDescent="0.25">
      <c r="A44" s="461"/>
      <c r="B44" s="466"/>
      <c r="C44" s="242">
        <f t="shared" si="1"/>
        <v>13</v>
      </c>
      <c r="D44" s="243" t="s">
        <v>341</v>
      </c>
      <c r="E44" s="244">
        <v>55000</v>
      </c>
      <c r="F44" s="242" t="s">
        <v>296</v>
      </c>
    </row>
    <row r="45" spans="1:6" ht="45" x14ac:dyDescent="0.25">
      <c r="A45" s="461"/>
      <c r="B45" s="466"/>
      <c r="C45" s="242">
        <f t="shared" si="1"/>
        <v>14</v>
      </c>
      <c r="D45" s="243" t="s">
        <v>342</v>
      </c>
      <c r="E45" s="244">
        <v>38500</v>
      </c>
      <c r="F45" s="242" t="s">
        <v>296</v>
      </c>
    </row>
    <row r="46" spans="1:6" ht="30" x14ac:dyDescent="0.25">
      <c r="A46" s="461"/>
      <c r="B46" s="466"/>
      <c r="C46" s="242">
        <f t="shared" si="1"/>
        <v>15</v>
      </c>
      <c r="D46" s="243" t="s">
        <v>343</v>
      </c>
      <c r="E46" s="244">
        <v>9000</v>
      </c>
      <c r="F46" s="242" t="s">
        <v>296</v>
      </c>
    </row>
    <row r="47" spans="1:6" ht="30" x14ac:dyDescent="0.25">
      <c r="A47" s="461"/>
      <c r="B47" s="466"/>
      <c r="C47" s="242">
        <f t="shared" si="1"/>
        <v>16</v>
      </c>
      <c r="D47" s="243" t="s">
        <v>344</v>
      </c>
      <c r="E47" s="244">
        <v>24400</v>
      </c>
      <c r="F47" s="242" t="s">
        <v>296</v>
      </c>
    </row>
    <row r="48" spans="1:6" ht="45" x14ac:dyDescent="0.25">
      <c r="A48" s="461"/>
      <c r="B48" s="466"/>
      <c r="C48" s="242">
        <f t="shared" si="1"/>
        <v>17</v>
      </c>
      <c r="D48" s="243" t="s">
        <v>345</v>
      </c>
      <c r="E48" s="244">
        <v>70000</v>
      </c>
      <c r="F48" s="242" t="s">
        <v>296</v>
      </c>
    </row>
    <row r="49" spans="1:6" ht="45" x14ac:dyDescent="0.25">
      <c r="A49" s="461"/>
      <c r="B49" s="466"/>
      <c r="C49" s="242">
        <f t="shared" si="1"/>
        <v>18</v>
      </c>
      <c r="D49" s="243" t="s">
        <v>346</v>
      </c>
      <c r="E49" s="244">
        <v>4500</v>
      </c>
      <c r="F49" s="242" t="s">
        <v>296</v>
      </c>
    </row>
    <row r="50" spans="1:6" ht="30" x14ac:dyDescent="0.25">
      <c r="A50" s="461"/>
      <c r="B50" s="466"/>
      <c r="C50" s="242">
        <f t="shared" si="1"/>
        <v>19</v>
      </c>
      <c r="D50" s="243" t="s">
        <v>347</v>
      </c>
      <c r="E50" s="244">
        <v>7000</v>
      </c>
      <c r="F50" s="242" t="s">
        <v>296</v>
      </c>
    </row>
    <row r="51" spans="1:6" ht="45" x14ac:dyDescent="0.25">
      <c r="A51" s="461"/>
      <c r="B51" s="466"/>
      <c r="C51" s="242">
        <f t="shared" si="1"/>
        <v>20</v>
      </c>
      <c r="D51" s="243" t="s">
        <v>348</v>
      </c>
      <c r="E51" s="244">
        <v>5000</v>
      </c>
      <c r="F51" s="242" t="s">
        <v>296</v>
      </c>
    </row>
    <row r="52" spans="1:6" x14ac:dyDescent="0.25">
      <c r="A52" s="461"/>
      <c r="B52" s="466"/>
      <c r="C52" s="242">
        <f t="shared" si="1"/>
        <v>21</v>
      </c>
      <c r="D52" s="243" t="s">
        <v>349</v>
      </c>
      <c r="E52" s="244">
        <v>60</v>
      </c>
      <c r="F52" s="242" t="s">
        <v>296</v>
      </c>
    </row>
    <row r="53" spans="1:6" ht="60" x14ac:dyDescent="0.25">
      <c r="A53" s="461"/>
      <c r="B53" s="466"/>
      <c r="C53" s="242">
        <f t="shared" si="1"/>
        <v>22</v>
      </c>
      <c r="D53" s="243" t="s">
        <v>350</v>
      </c>
      <c r="E53" s="244">
        <v>4000</v>
      </c>
      <c r="F53" s="242" t="s">
        <v>296</v>
      </c>
    </row>
    <row r="54" spans="1:6" ht="30" x14ac:dyDescent="0.25">
      <c r="A54" s="461"/>
      <c r="B54" s="466"/>
      <c r="C54" s="242">
        <f t="shared" si="1"/>
        <v>23</v>
      </c>
      <c r="D54" s="243" t="s">
        <v>351</v>
      </c>
      <c r="E54" s="244">
        <v>7000</v>
      </c>
      <c r="F54" s="242" t="s">
        <v>296</v>
      </c>
    </row>
    <row r="55" spans="1:6" ht="30" x14ac:dyDescent="0.25">
      <c r="A55" s="461"/>
      <c r="B55" s="466"/>
      <c r="C55" s="242">
        <f t="shared" si="1"/>
        <v>24</v>
      </c>
      <c r="D55" s="243" t="s">
        <v>352</v>
      </c>
      <c r="E55" s="244">
        <v>5000</v>
      </c>
      <c r="F55" s="242" t="s">
        <v>296</v>
      </c>
    </row>
    <row r="56" spans="1:6" ht="60" x14ac:dyDescent="0.25">
      <c r="A56" s="461"/>
      <c r="B56" s="466"/>
      <c r="C56" s="242">
        <f t="shared" si="1"/>
        <v>25</v>
      </c>
      <c r="D56" s="243" t="s">
        <v>353</v>
      </c>
      <c r="E56" s="244">
        <v>11000</v>
      </c>
      <c r="F56" s="242" t="s">
        <v>296</v>
      </c>
    </row>
    <row r="57" spans="1:6" ht="60" x14ac:dyDescent="0.25">
      <c r="A57" s="461"/>
      <c r="B57" s="466"/>
      <c r="C57" s="242">
        <f t="shared" si="1"/>
        <v>26</v>
      </c>
      <c r="D57" s="243" t="s">
        <v>354</v>
      </c>
      <c r="E57" s="244">
        <v>16000</v>
      </c>
      <c r="F57" s="242" t="s">
        <v>296</v>
      </c>
    </row>
    <row r="58" spans="1:6" ht="45" x14ac:dyDescent="0.25">
      <c r="A58" s="461"/>
      <c r="B58" s="466"/>
      <c r="C58" s="242">
        <f t="shared" si="1"/>
        <v>27</v>
      </c>
      <c r="D58" s="243" t="s">
        <v>355</v>
      </c>
      <c r="E58" s="244">
        <v>11000</v>
      </c>
      <c r="F58" s="242" t="s">
        <v>296</v>
      </c>
    </row>
    <row r="59" spans="1:6" ht="30" x14ac:dyDescent="0.25">
      <c r="A59" s="461"/>
      <c r="B59" s="466"/>
      <c r="C59" s="242">
        <f t="shared" si="1"/>
        <v>28</v>
      </c>
      <c r="D59" s="243" t="s">
        <v>356</v>
      </c>
      <c r="E59" s="244">
        <v>5000</v>
      </c>
      <c r="F59" s="242" t="s">
        <v>296</v>
      </c>
    </row>
    <row r="60" spans="1:6" ht="45" x14ac:dyDescent="0.25">
      <c r="A60" s="461"/>
      <c r="B60" s="466"/>
      <c r="C60" s="242">
        <f t="shared" si="1"/>
        <v>29</v>
      </c>
      <c r="D60" s="243" t="s">
        <v>357</v>
      </c>
      <c r="E60" s="244">
        <v>3500</v>
      </c>
      <c r="F60" s="242" t="s">
        <v>296</v>
      </c>
    </row>
    <row r="61" spans="1:6" ht="45" x14ac:dyDescent="0.25">
      <c r="A61" s="461"/>
      <c r="B61" s="466"/>
      <c r="C61" s="242">
        <f t="shared" si="1"/>
        <v>30</v>
      </c>
      <c r="D61" s="243" t="s">
        <v>358</v>
      </c>
      <c r="E61" s="244">
        <v>3000</v>
      </c>
      <c r="F61" s="242" t="s">
        <v>296</v>
      </c>
    </row>
    <row r="62" spans="1:6" ht="45" x14ac:dyDescent="0.25">
      <c r="A62" s="461"/>
      <c r="B62" s="466"/>
      <c r="C62" s="242">
        <f t="shared" si="1"/>
        <v>31</v>
      </c>
      <c r="D62" s="243" t="s">
        <v>359</v>
      </c>
      <c r="E62" s="244">
        <v>9500</v>
      </c>
      <c r="F62" s="242" t="s">
        <v>296</v>
      </c>
    </row>
    <row r="63" spans="1:6" ht="30" x14ac:dyDescent="0.25">
      <c r="A63" s="461"/>
      <c r="B63" s="466"/>
      <c r="C63" s="242">
        <f t="shared" si="1"/>
        <v>32</v>
      </c>
      <c r="D63" s="243" t="s">
        <v>360</v>
      </c>
      <c r="E63" s="244">
        <v>75000</v>
      </c>
      <c r="F63" s="242" t="s">
        <v>296</v>
      </c>
    </row>
    <row r="64" spans="1:6" ht="45" x14ac:dyDescent="0.25">
      <c r="A64" s="461"/>
      <c r="B64" s="466"/>
      <c r="C64" s="242">
        <f t="shared" si="1"/>
        <v>33</v>
      </c>
      <c r="D64" s="243" t="s">
        <v>361</v>
      </c>
      <c r="E64" s="244">
        <v>53000</v>
      </c>
      <c r="F64" s="242" t="s">
        <v>296</v>
      </c>
    </row>
    <row r="65" spans="1:6" ht="45" x14ac:dyDescent="0.25">
      <c r="A65" s="461"/>
      <c r="B65" s="466"/>
      <c r="C65" s="242">
        <f t="shared" si="1"/>
        <v>34</v>
      </c>
      <c r="D65" s="243" t="s">
        <v>362</v>
      </c>
      <c r="E65" s="244">
        <v>5000</v>
      </c>
      <c r="F65" s="242" t="s">
        <v>296</v>
      </c>
    </row>
    <row r="66" spans="1:6" ht="75" x14ac:dyDescent="0.25">
      <c r="A66" s="461"/>
      <c r="B66" s="466"/>
      <c r="C66" s="242">
        <f t="shared" si="1"/>
        <v>35</v>
      </c>
      <c r="D66" s="243" t="s">
        <v>363</v>
      </c>
      <c r="E66" s="244">
        <v>5000</v>
      </c>
      <c r="F66" s="242" t="s">
        <v>296</v>
      </c>
    </row>
    <row r="67" spans="1:6" ht="30" x14ac:dyDescent="0.25">
      <c r="A67" s="461"/>
      <c r="B67" s="466"/>
      <c r="C67" s="242">
        <f t="shared" si="1"/>
        <v>36</v>
      </c>
      <c r="D67" s="243" t="s">
        <v>364</v>
      </c>
      <c r="E67" s="244">
        <v>10000</v>
      </c>
      <c r="F67" s="242" t="s">
        <v>296</v>
      </c>
    </row>
    <row r="68" spans="1:6" ht="45" x14ac:dyDescent="0.25">
      <c r="A68" s="461"/>
      <c r="B68" s="466"/>
      <c r="C68" s="242">
        <f t="shared" si="1"/>
        <v>37</v>
      </c>
      <c r="D68" s="243" t="s">
        <v>365</v>
      </c>
      <c r="E68" s="244">
        <v>22000</v>
      </c>
      <c r="F68" s="242" t="s">
        <v>296</v>
      </c>
    </row>
    <row r="69" spans="1:6" ht="30" x14ac:dyDescent="0.25">
      <c r="A69" s="461"/>
      <c r="B69" s="466"/>
      <c r="C69" s="242">
        <f t="shared" si="1"/>
        <v>38</v>
      </c>
      <c r="D69" s="243" t="s">
        <v>366</v>
      </c>
      <c r="E69" s="244">
        <v>22000</v>
      </c>
      <c r="F69" s="242" t="s">
        <v>296</v>
      </c>
    </row>
    <row r="70" spans="1:6" ht="45" x14ac:dyDescent="0.25">
      <c r="A70" s="461"/>
      <c r="B70" s="466"/>
      <c r="C70" s="242">
        <f t="shared" si="1"/>
        <v>39</v>
      </c>
      <c r="D70" s="243" t="s">
        <v>367</v>
      </c>
      <c r="E70" s="244">
        <v>44000</v>
      </c>
      <c r="F70" s="242" t="s">
        <v>296</v>
      </c>
    </row>
    <row r="71" spans="1:6" ht="30" x14ac:dyDescent="0.25">
      <c r="A71" s="461"/>
      <c r="B71" s="466"/>
      <c r="C71" s="242">
        <f t="shared" si="1"/>
        <v>40</v>
      </c>
      <c r="D71" s="243" t="s">
        <v>368</v>
      </c>
      <c r="E71" s="244">
        <v>7000</v>
      </c>
      <c r="F71" s="242" t="s">
        <v>296</v>
      </c>
    </row>
    <row r="72" spans="1:6" ht="45" x14ac:dyDescent="0.25">
      <c r="A72" s="461"/>
      <c r="B72" s="466"/>
      <c r="C72" s="242">
        <f t="shared" si="1"/>
        <v>41</v>
      </c>
      <c r="D72" s="243" t="s">
        <v>369</v>
      </c>
      <c r="E72" s="244">
        <v>30000</v>
      </c>
      <c r="F72" s="242" t="s">
        <v>296</v>
      </c>
    </row>
    <row r="73" spans="1:6" ht="45" x14ac:dyDescent="0.25">
      <c r="A73" s="461"/>
      <c r="B73" s="466"/>
      <c r="C73" s="242">
        <f t="shared" si="1"/>
        <v>42</v>
      </c>
      <c r="D73" s="243" t="s">
        <v>370</v>
      </c>
      <c r="E73" s="244">
        <v>4000</v>
      </c>
      <c r="F73" s="242" t="s">
        <v>296</v>
      </c>
    </row>
    <row r="74" spans="1:6" ht="30" x14ac:dyDescent="0.25">
      <c r="A74" s="462"/>
      <c r="B74" s="467"/>
      <c r="C74" s="242">
        <f t="shared" si="1"/>
        <v>43</v>
      </c>
      <c r="D74" s="243" t="s">
        <v>371</v>
      </c>
      <c r="E74" s="244">
        <v>2800</v>
      </c>
      <c r="F74" s="242" t="s">
        <v>296</v>
      </c>
    </row>
    <row r="75" spans="1:6" ht="60" x14ac:dyDescent="0.25">
      <c r="A75" s="460">
        <v>8</v>
      </c>
      <c r="B75" s="465" t="s">
        <v>372</v>
      </c>
      <c r="C75" s="242">
        <v>1</v>
      </c>
      <c r="D75" s="243" t="s">
        <v>373</v>
      </c>
      <c r="E75" s="244">
        <v>7808</v>
      </c>
      <c r="F75" s="242" t="s">
        <v>296</v>
      </c>
    </row>
    <row r="76" spans="1:6" ht="30" x14ac:dyDescent="0.25">
      <c r="A76" s="461"/>
      <c r="B76" s="466"/>
      <c r="C76" s="242">
        <f>C75+1</f>
        <v>2</v>
      </c>
      <c r="D76" s="243" t="s">
        <v>374</v>
      </c>
      <c r="E76" s="244">
        <v>80.2</v>
      </c>
      <c r="F76" s="242" t="s">
        <v>296</v>
      </c>
    </row>
    <row r="77" spans="1:6" ht="45" x14ac:dyDescent="0.25">
      <c r="A77" s="461"/>
      <c r="B77" s="466"/>
      <c r="C77" s="242">
        <f t="shared" ref="C77:C140" si="2">C76+1</f>
        <v>3</v>
      </c>
      <c r="D77" s="243" t="s">
        <v>375</v>
      </c>
      <c r="E77" s="244">
        <v>28846.959999999999</v>
      </c>
      <c r="F77" s="242" t="s">
        <v>296</v>
      </c>
    </row>
    <row r="78" spans="1:6" ht="30" x14ac:dyDescent="0.25">
      <c r="A78" s="461"/>
      <c r="B78" s="466"/>
      <c r="C78" s="242">
        <f t="shared" si="2"/>
        <v>4</v>
      </c>
      <c r="D78" s="243" t="s">
        <v>376</v>
      </c>
      <c r="E78" s="244">
        <v>1000</v>
      </c>
      <c r="F78" s="242" t="s">
        <v>296</v>
      </c>
    </row>
    <row r="79" spans="1:6" x14ac:dyDescent="0.25">
      <c r="A79" s="461"/>
      <c r="B79" s="466"/>
      <c r="C79" s="242">
        <f t="shared" si="2"/>
        <v>5</v>
      </c>
      <c r="D79" s="243" t="s">
        <v>377</v>
      </c>
      <c r="E79" s="244">
        <v>8835</v>
      </c>
      <c r="F79" s="242" t="s">
        <v>296</v>
      </c>
    </row>
    <row r="80" spans="1:6" ht="30" x14ac:dyDescent="0.25">
      <c r="A80" s="461"/>
      <c r="B80" s="466"/>
      <c r="C80" s="242">
        <f t="shared" si="2"/>
        <v>6</v>
      </c>
      <c r="D80" s="243" t="s">
        <v>378</v>
      </c>
      <c r="E80" s="244">
        <v>4500</v>
      </c>
      <c r="F80" s="242" t="s">
        <v>296</v>
      </c>
    </row>
    <row r="81" spans="1:6" ht="30" x14ac:dyDescent="0.25">
      <c r="A81" s="461"/>
      <c r="B81" s="466"/>
      <c r="C81" s="242">
        <f t="shared" si="2"/>
        <v>7</v>
      </c>
      <c r="D81" s="243" t="s">
        <v>379</v>
      </c>
      <c r="E81" s="244">
        <v>461.38</v>
      </c>
      <c r="F81" s="242" t="s">
        <v>296</v>
      </c>
    </row>
    <row r="82" spans="1:6" x14ac:dyDescent="0.25">
      <c r="A82" s="461"/>
      <c r="B82" s="466"/>
      <c r="C82" s="242">
        <f t="shared" si="2"/>
        <v>8</v>
      </c>
      <c r="D82" s="243" t="s">
        <v>380</v>
      </c>
      <c r="E82" s="244">
        <v>880</v>
      </c>
      <c r="F82" s="242" t="s">
        <v>296</v>
      </c>
    </row>
    <row r="83" spans="1:6" ht="30" x14ac:dyDescent="0.25">
      <c r="A83" s="461"/>
      <c r="B83" s="466"/>
      <c r="C83" s="242">
        <f t="shared" si="2"/>
        <v>9</v>
      </c>
      <c r="D83" s="243" t="s">
        <v>381</v>
      </c>
      <c r="E83" s="244">
        <v>176</v>
      </c>
      <c r="F83" s="242" t="s">
        <v>296</v>
      </c>
    </row>
    <row r="84" spans="1:6" x14ac:dyDescent="0.25">
      <c r="A84" s="461"/>
      <c r="B84" s="466"/>
      <c r="C84" s="242">
        <f t="shared" si="2"/>
        <v>10</v>
      </c>
      <c r="D84" s="243" t="s">
        <v>382</v>
      </c>
      <c r="E84" s="244">
        <v>3699.55</v>
      </c>
      <c r="F84" s="242" t="s">
        <v>296</v>
      </c>
    </row>
    <row r="85" spans="1:6" ht="30" x14ac:dyDescent="0.25">
      <c r="A85" s="461"/>
      <c r="B85" s="466"/>
      <c r="C85" s="242">
        <f t="shared" si="2"/>
        <v>11</v>
      </c>
      <c r="D85" s="243" t="s">
        <v>383</v>
      </c>
      <c r="E85" s="244">
        <v>44</v>
      </c>
      <c r="F85" s="242" t="s">
        <v>296</v>
      </c>
    </row>
    <row r="86" spans="1:6" ht="30" x14ac:dyDescent="0.25">
      <c r="A86" s="461"/>
      <c r="B86" s="466"/>
      <c r="C86" s="242">
        <f t="shared" si="2"/>
        <v>12</v>
      </c>
      <c r="D86" s="243" t="s">
        <v>384</v>
      </c>
      <c r="E86" s="244">
        <v>8.8000000000000007</v>
      </c>
      <c r="F86" s="242" t="s">
        <v>296</v>
      </c>
    </row>
    <row r="87" spans="1:6" ht="90" x14ac:dyDescent="0.25">
      <c r="A87" s="461"/>
      <c r="B87" s="466"/>
      <c r="C87" s="242">
        <f t="shared" si="2"/>
        <v>13</v>
      </c>
      <c r="D87" s="243" t="s">
        <v>385</v>
      </c>
      <c r="E87" s="244">
        <v>20301.900000000001</v>
      </c>
      <c r="F87" s="242" t="s">
        <v>296</v>
      </c>
    </row>
    <row r="88" spans="1:6" ht="75" x14ac:dyDescent="0.25">
      <c r="A88" s="461"/>
      <c r="B88" s="466"/>
      <c r="C88" s="242">
        <f t="shared" si="2"/>
        <v>14</v>
      </c>
      <c r="D88" s="243" t="s">
        <v>386</v>
      </c>
      <c r="E88" s="244">
        <v>35828.339999999997</v>
      </c>
      <c r="F88" s="242" t="s">
        <v>296</v>
      </c>
    </row>
    <row r="89" spans="1:6" ht="120" x14ac:dyDescent="0.25">
      <c r="A89" s="461"/>
      <c r="B89" s="466"/>
      <c r="C89" s="242">
        <f t="shared" si="2"/>
        <v>15</v>
      </c>
      <c r="D89" s="243" t="s">
        <v>387</v>
      </c>
      <c r="E89" s="244">
        <v>4325.13</v>
      </c>
      <c r="F89" s="242" t="s">
        <v>296</v>
      </c>
    </row>
    <row r="90" spans="1:6" x14ac:dyDescent="0.25">
      <c r="A90" s="461"/>
      <c r="B90" s="466"/>
      <c r="C90" s="242">
        <f t="shared" si="2"/>
        <v>16</v>
      </c>
      <c r="D90" s="243" t="s">
        <v>388</v>
      </c>
      <c r="E90" s="244">
        <v>44</v>
      </c>
      <c r="F90" s="242" t="s">
        <v>296</v>
      </c>
    </row>
    <row r="91" spans="1:6" ht="30" x14ac:dyDescent="0.25">
      <c r="A91" s="461"/>
      <c r="B91" s="466"/>
      <c r="C91" s="242">
        <f t="shared" si="2"/>
        <v>17</v>
      </c>
      <c r="D91" s="243" t="s">
        <v>389</v>
      </c>
      <c r="E91" s="244">
        <v>1009</v>
      </c>
      <c r="F91" s="242" t="s">
        <v>296</v>
      </c>
    </row>
    <row r="92" spans="1:6" ht="30" x14ac:dyDescent="0.25">
      <c r="A92" s="461"/>
      <c r="B92" s="466"/>
      <c r="C92" s="242">
        <f t="shared" si="2"/>
        <v>18</v>
      </c>
      <c r="D92" s="243" t="s">
        <v>390</v>
      </c>
      <c r="E92" s="244">
        <v>1593</v>
      </c>
      <c r="F92" s="242" t="s">
        <v>296</v>
      </c>
    </row>
    <row r="93" spans="1:6" ht="30" x14ac:dyDescent="0.25">
      <c r="A93" s="461"/>
      <c r="B93" s="466"/>
      <c r="C93" s="242">
        <f t="shared" si="2"/>
        <v>19</v>
      </c>
      <c r="D93" s="243" t="s">
        <v>391</v>
      </c>
      <c r="E93" s="244">
        <v>1316.88</v>
      </c>
      <c r="F93" s="242" t="s">
        <v>296</v>
      </c>
    </row>
    <row r="94" spans="1:6" x14ac:dyDescent="0.25">
      <c r="A94" s="461"/>
      <c r="B94" s="466"/>
      <c r="C94" s="242">
        <f t="shared" si="2"/>
        <v>20</v>
      </c>
      <c r="D94" s="243" t="s">
        <v>392</v>
      </c>
      <c r="E94" s="244">
        <v>1132.8</v>
      </c>
      <c r="F94" s="242" t="s">
        <v>296</v>
      </c>
    </row>
    <row r="95" spans="1:6" x14ac:dyDescent="0.25">
      <c r="A95" s="461"/>
      <c r="B95" s="466"/>
      <c r="C95" s="242">
        <f t="shared" si="2"/>
        <v>21</v>
      </c>
      <c r="D95" s="243" t="s">
        <v>393</v>
      </c>
      <c r="E95" s="244">
        <v>1372.34</v>
      </c>
      <c r="F95" s="242" t="s">
        <v>296</v>
      </c>
    </row>
    <row r="96" spans="1:6" x14ac:dyDescent="0.25">
      <c r="A96" s="461"/>
      <c r="B96" s="466"/>
      <c r="C96" s="242">
        <f t="shared" si="2"/>
        <v>22</v>
      </c>
      <c r="D96" s="243" t="s">
        <v>394</v>
      </c>
      <c r="E96" s="244">
        <v>1659.08</v>
      </c>
      <c r="F96" s="242" t="s">
        <v>296</v>
      </c>
    </row>
    <row r="97" spans="1:6" x14ac:dyDescent="0.25">
      <c r="A97" s="461"/>
      <c r="B97" s="466"/>
      <c r="C97" s="242">
        <f t="shared" si="2"/>
        <v>23</v>
      </c>
      <c r="D97" s="243" t="s">
        <v>395</v>
      </c>
      <c r="E97" s="244">
        <v>8055.9</v>
      </c>
      <c r="F97" s="242" t="s">
        <v>296</v>
      </c>
    </row>
    <row r="98" spans="1:6" ht="30" x14ac:dyDescent="0.25">
      <c r="A98" s="461"/>
      <c r="B98" s="466"/>
      <c r="C98" s="242">
        <f t="shared" si="2"/>
        <v>24</v>
      </c>
      <c r="D98" s="243" t="s">
        <v>396</v>
      </c>
      <c r="E98" s="244">
        <v>1781.8</v>
      </c>
      <c r="F98" s="242" t="s">
        <v>296</v>
      </c>
    </row>
    <row r="99" spans="1:6" ht="30" x14ac:dyDescent="0.25">
      <c r="A99" s="461"/>
      <c r="B99" s="466"/>
      <c r="C99" s="242">
        <f t="shared" si="2"/>
        <v>25</v>
      </c>
      <c r="D99" s="243" t="s">
        <v>397</v>
      </c>
      <c r="E99" s="244">
        <v>10395.799999999999</v>
      </c>
      <c r="F99" s="242" t="s">
        <v>296</v>
      </c>
    </row>
    <row r="100" spans="1:6" x14ac:dyDescent="0.25">
      <c r="A100" s="461"/>
      <c r="B100" s="466"/>
      <c r="C100" s="242">
        <f t="shared" si="2"/>
        <v>26</v>
      </c>
      <c r="D100" s="243" t="s">
        <v>398</v>
      </c>
      <c r="E100" s="244">
        <v>6355.48</v>
      </c>
      <c r="F100" s="242" t="s">
        <v>296</v>
      </c>
    </row>
    <row r="101" spans="1:6" x14ac:dyDescent="0.25">
      <c r="A101" s="461"/>
      <c r="B101" s="466"/>
      <c r="C101" s="242">
        <f t="shared" si="2"/>
        <v>27</v>
      </c>
      <c r="D101" s="243" t="s">
        <v>399</v>
      </c>
      <c r="E101" s="244">
        <v>907585</v>
      </c>
      <c r="F101" s="242" t="s">
        <v>296</v>
      </c>
    </row>
    <row r="102" spans="1:6" ht="30" x14ac:dyDescent="0.25">
      <c r="A102" s="461"/>
      <c r="B102" s="466"/>
      <c r="C102" s="242">
        <f t="shared" si="2"/>
        <v>28</v>
      </c>
      <c r="D102" s="243" t="s">
        <v>400</v>
      </c>
      <c r="E102" s="244">
        <v>18880</v>
      </c>
      <c r="F102" s="242" t="s">
        <v>296</v>
      </c>
    </row>
    <row r="103" spans="1:6" ht="45" x14ac:dyDescent="0.25">
      <c r="A103" s="461"/>
      <c r="B103" s="466"/>
      <c r="C103" s="242">
        <f t="shared" si="2"/>
        <v>29</v>
      </c>
      <c r="D103" s="243" t="s">
        <v>401</v>
      </c>
      <c r="E103" s="244">
        <v>880</v>
      </c>
      <c r="F103" s="242" t="s">
        <v>296</v>
      </c>
    </row>
    <row r="104" spans="1:6" ht="30" x14ac:dyDescent="0.25">
      <c r="A104" s="461"/>
      <c r="B104" s="466"/>
      <c r="C104" s="242">
        <f t="shared" si="2"/>
        <v>30</v>
      </c>
      <c r="D104" s="243" t="s">
        <v>402</v>
      </c>
      <c r="E104" s="244">
        <v>725.7</v>
      </c>
      <c r="F104" s="242" t="s">
        <v>296</v>
      </c>
    </row>
    <row r="105" spans="1:6" ht="30" x14ac:dyDescent="0.25">
      <c r="A105" s="461"/>
      <c r="B105" s="466"/>
      <c r="C105" s="242">
        <f t="shared" si="2"/>
        <v>31</v>
      </c>
      <c r="D105" s="243" t="s">
        <v>403</v>
      </c>
      <c r="E105" s="244">
        <v>417.72</v>
      </c>
      <c r="F105" s="242" t="s">
        <v>296</v>
      </c>
    </row>
    <row r="106" spans="1:6" ht="30" x14ac:dyDescent="0.25">
      <c r="A106" s="461"/>
      <c r="B106" s="466"/>
      <c r="C106" s="242">
        <f t="shared" si="2"/>
        <v>32</v>
      </c>
      <c r="D106" s="243" t="s">
        <v>404</v>
      </c>
      <c r="E106" s="244">
        <v>1260.24</v>
      </c>
      <c r="F106" s="242" t="s">
        <v>296</v>
      </c>
    </row>
    <row r="107" spans="1:6" ht="30" x14ac:dyDescent="0.25">
      <c r="A107" s="461"/>
      <c r="B107" s="466"/>
      <c r="C107" s="242">
        <f t="shared" si="2"/>
        <v>33</v>
      </c>
      <c r="D107" s="243" t="s">
        <v>405</v>
      </c>
      <c r="E107" s="244">
        <v>870.84</v>
      </c>
      <c r="F107" s="242" t="s">
        <v>296</v>
      </c>
    </row>
    <row r="108" spans="1:6" x14ac:dyDescent="0.25">
      <c r="A108" s="461"/>
      <c r="B108" s="466"/>
      <c r="C108" s="242">
        <f t="shared" si="2"/>
        <v>34</v>
      </c>
      <c r="D108" s="474" t="s">
        <v>406</v>
      </c>
      <c r="E108" s="475">
        <v>923.94</v>
      </c>
      <c r="F108" s="242" t="s">
        <v>296</v>
      </c>
    </row>
    <row r="109" spans="1:6" x14ac:dyDescent="0.25">
      <c r="A109" s="461"/>
      <c r="B109" s="466"/>
      <c r="C109" s="242">
        <f t="shared" si="2"/>
        <v>35</v>
      </c>
      <c r="D109" s="474"/>
      <c r="E109" s="475"/>
      <c r="F109" s="242" t="s">
        <v>296</v>
      </c>
    </row>
    <row r="110" spans="1:6" ht="30" x14ac:dyDescent="0.25">
      <c r="A110" s="461"/>
      <c r="B110" s="466"/>
      <c r="C110" s="242">
        <f t="shared" si="2"/>
        <v>36</v>
      </c>
      <c r="D110" s="243" t="s">
        <v>407</v>
      </c>
      <c r="E110" s="244">
        <v>2749.4</v>
      </c>
      <c r="F110" s="242" t="s">
        <v>296</v>
      </c>
    </row>
    <row r="111" spans="1:6" x14ac:dyDescent="0.25">
      <c r="A111" s="461"/>
      <c r="B111" s="466"/>
      <c r="C111" s="242">
        <f t="shared" si="2"/>
        <v>37</v>
      </c>
      <c r="D111" s="243" t="s">
        <v>408</v>
      </c>
      <c r="E111" s="244">
        <v>2875.66</v>
      </c>
      <c r="F111" s="242" t="s">
        <v>296</v>
      </c>
    </row>
    <row r="112" spans="1:6" ht="30" x14ac:dyDescent="0.25">
      <c r="A112" s="461"/>
      <c r="B112" s="466"/>
      <c r="C112" s="242">
        <f t="shared" si="2"/>
        <v>38</v>
      </c>
      <c r="D112" s="243" t="s">
        <v>409</v>
      </c>
      <c r="E112" s="244">
        <v>2306.9</v>
      </c>
      <c r="F112" s="242" t="s">
        <v>296</v>
      </c>
    </row>
    <row r="113" spans="1:6" x14ac:dyDescent="0.25">
      <c r="A113" s="461"/>
      <c r="B113" s="466"/>
      <c r="C113" s="242">
        <f t="shared" si="2"/>
        <v>39</v>
      </c>
      <c r="D113" s="243" t="s">
        <v>410</v>
      </c>
      <c r="E113" s="244">
        <v>247.8</v>
      </c>
      <c r="F113" s="242" t="s">
        <v>296</v>
      </c>
    </row>
    <row r="114" spans="1:6" x14ac:dyDescent="0.25">
      <c r="A114" s="461"/>
      <c r="B114" s="466"/>
      <c r="C114" s="242">
        <f t="shared" si="2"/>
        <v>40</v>
      </c>
      <c r="D114" s="243" t="s">
        <v>411</v>
      </c>
      <c r="E114" s="244">
        <v>383.5</v>
      </c>
      <c r="F114" s="242" t="s">
        <v>296</v>
      </c>
    </row>
    <row r="115" spans="1:6" x14ac:dyDescent="0.25">
      <c r="A115" s="461"/>
      <c r="B115" s="466"/>
      <c r="C115" s="242">
        <f t="shared" si="2"/>
        <v>41</v>
      </c>
      <c r="D115" s="243" t="s">
        <v>412</v>
      </c>
      <c r="E115" s="244">
        <v>699.54</v>
      </c>
      <c r="F115" s="242" t="s">
        <v>296</v>
      </c>
    </row>
    <row r="116" spans="1:6" x14ac:dyDescent="0.25">
      <c r="A116" s="461"/>
      <c r="B116" s="466"/>
      <c r="C116" s="242">
        <f t="shared" si="2"/>
        <v>42</v>
      </c>
      <c r="D116" s="243" t="s">
        <v>413</v>
      </c>
      <c r="E116" s="244">
        <v>330.4</v>
      </c>
      <c r="F116" s="242" t="s">
        <v>296</v>
      </c>
    </row>
    <row r="117" spans="1:6" x14ac:dyDescent="0.25">
      <c r="A117" s="461"/>
      <c r="B117" s="466"/>
      <c r="C117" s="242">
        <f t="shared" si="2"/>
        <v>43</v>
      </c>
      <c r="D117" s="243" t="s">
        <v>414</v>
      </c>
      <c r="E117" s="244">
        <v>383.5</v>
      </c>
      <c r="F117" s="242" t="s">
        <v>296</v>
      </c>
    </row>
    <row r="118" spans="1:6" x14ac:dyDescent="0.25">
      <c r="A118" s="461"/>
      <c r="B118" s="466"/>
      <c r="C118" s="242">
        <f t="shared" si="2"/>
        <v>44</v>
      </c>
      <c r="D118" s="243" t="s">
        <v>415</v>
      </c>
      <c r="E118" s="244">
        <v>3699.55</v>
      </c>
      <c r="F118" s="242" t="s">
        <v>296</v>
      </c>
    </row>
    <row r="119" spans="1:6" ht="30" x14ac:dyDescent="0.25">
      <c r="A119" s="461"/>
      <c r="B119" s="466"/>
      <c r="C119" s="242">
        <f t="shared" si="2"/>
        <v>45</v>
      </c>
      <c r="D119" s="243" t="s">
        <v>416</v>
      </c>
      <c r="E119" s="244">
        <v>182.9</v>
      </c>
      <c r="F119" s="242" t="s">
        <v>296</v>
      </c>
    </row>
    <row r="120" spans="1:6" ht="30" x14ac:dyDescent="0.25">
      <c r="A120" s="461"/>
      <c r="B120" s="466"/>
      <c r="C120" s="242">
        <f t="shared" si="2"/>
        <v>46</v>
      </c>
      <c r="D120" s="243" t="s">
        <v>417</v>
      </c>
      <c r="E120" s="244">
        <v>1655.54</v>
      </c>
      <c r="F120" s="242" t="s">
        <v>296</v>
      </c>
    </row>
    <row r="121" spans="1:6" ht="30" x14ac:dyDescent="0.25">
      <c r="A121" s="461"/>
      <c r="B121" s="466"/>
      <c r="C121" s="242">
        <f t="shared" si="2"/>
        <v>47</v>
      </c>
      <c r="D121" s="243" t="s">
        <v>418</v>
      </c>
      <c r="E121" s="244">
        <v>5664</v>
      </c>
      <c r="F121" s="242" t="s">
        <v>296</v>
      </c>
    </row>
    <row r="122" spans="1:6" x14ac:dyDescent="0.25">
      <c r="A122" s="461"/>
      <c r="B122" s="466"/>
      <c r="C122" s="242">
        <f t="shared" si="2"/>
        <v>48</v>
      </c>
      <c r="D122" s="243" t="s">
        <v>419</v>
      </c>
      <c r="E122" s="244">
        <v>4248</v>
      </c>
      <c r="F122" s="242" t="s">
        <v>296</v>
      </c>
    </row>
    <row r="123" spans="1:6" x14ac:dyDescent="0.25">
      <c r="A123" s="461"/>
      <c r="B123" s="466"/>
      <c r="C123" s="242">
        <f t="shared" si="2"/>
        <v>49</v>
      </c>
      <c r="D123" s="243" t="s">
        <v>420</v>
      </c>
      <c r="E123" s="244">
        <v>886.54</v>
      </c>
      <c r="F123" s="242" t="s">
        <v>296</v>
      </c>
    </row>
    <row r="124" spans="1:6" ht="30" x14ac:dyDescent="0.25">
      <c r="A124" s="461"/>
      <c r="B124" s="466"/>
      <c r="C124" s="242">
        <f t="shared" si="2"/>
        <v>50</v>
      </c>
      <c r="D124" s="243" t="s">
        <v>421</v>
      </c>
      <c r="E124" s="244">
        <v>1268.5</v>
      </c>
      <c r="F124" s="242" t="s">
        <v>296</v>
      </c>
    </row>
    <row r="125" spans="1:6" ht="30" x14ac:dyDescent="0.25">
      <c r="A125" s="461"/>
      <c r="B125" s="466"/>
      <c r="C125" s="242">
        <f t="shared" si="2"/>
        <v>51</v>
      </c>
      <c r="D125" s="245" t="s">
        <v>422</v>
      </c>
      <c r="E125" s="246">
        <v>348.1</v>
      </c>
      <c r="F125" s="242" t="s">
        <v>296</v>
      </c>
    </row>
    <row r="126" spans="1:6" ht="30" x14ac:dyDescent="0.25">
      <c r="A126" s="461"/>
      <c r="B126" s="466"/>
      <c r="C126" s="242">
        <f t="shared" si="2"/>
        <v>52</v>
      </c>
      <c r="D126" s="243" t="s">
        <v>423</v>
      </c>
      <c r="E126" s="244">
        <v>826</v>
      </c>
      <c r="F126" s="242" t="s">
        <v>296</v>
      </c>
    </row>
    <row r="127" spans="1:6" ht="30" x14ac:dyDescent="0.25">
      <c r="A127" s="461"/>
      <c r="B127" s="466"/>
      <c r="C127" s="242">
        <f t="shared" si="2"/>
        <v>53</v>
      </c>
      <c r="D127" s="243" t="s">
        <v>424</v>
      </c>
      <c r="E127" s="244">
        <v>351.64</v>
      </c>
      <c r="F127" s="242" t="s">
        <v>296</v>
      </c>
    </row>
    <row r="128" spans="1:6" x14ac:dyDescent="0.25">
      <c r="A128" s="461"/>
      <c r="B128" s="466"/>
      <c r="C128" s="242">
        <f t="shared" si="2"/>
        <v>54</v>
      </c>
      <c r="D128" s="243" t="s">
        <v>425</v>
      </c>
      <c r="E128" s="244">
        <v>182.9</v>
      </c>
      <c r="F128" s="242" t="s">
        <v>296</v>
      </c>
    </row>
    <row r="129" spans="1:6" ht="30" x14ac:dyDescent="0.25">
      <c r="A129" s="461"/>
      <c r="B129" s="466"/>
      <c r="C129" s="242">
        <f t="shared" si="2"/>
        <v>55</v>
      </c>
      <c r="D129" s="243" t="s">
        <v>426</v>
      </c>
      <c r="E129" s="244">
        <v>562.54</v>
      </c>
      <c r="F129" s="242" t="s">
        <v>296</v>
      </c>
    </row>
    <row r="130" spans="1:6" x14ac:dyDescent="0.25">
      <c r="A130" s="461"/>
      <c r="B130" s="466"/>
      <c r="C130" s="242">
        <f t="shared" si="2"/>
        <v>56</v>
      </c>
      <c r="D130" s="243" t="s">
        <v>427</v>
      </c>
      <c r="E130" s="244">
        <v>3080.54</v>
      </c>
      <c r="F130" s="242" t="s">
        <v>296</v>
      </c>
    </row>
    <row r="131" spans="1:6" x14ac:dyDescent="0.25">
      <c r="A131" s="461"/>
      <c r="B131" s="466"/>
      <c r="C131" s="242">
        <f t="shared" si="2"/>
        <v>57</v>
      </c>
      <c r="D131" s="243" t="s">
        <v>428</v>
      </c>
      <c r="E131" s="244">
        <v>1687.4</v>
      </c>
      <c r="F131" s="242" t="s">
        <v>296</v>
      </c>
    </row>
    <row r="132" spans="1:6" x14ac:dyDescent="0.25">
      <c r="A132" s="461"/>
      <c r="B132" s="466"/>
      <c r="C132" s="242">
        <f t="shared" si="2"/>
        <v>58</v>
      </c>
      <c r="D132" s="243" t="s">
        <v>429</v>
      </c>
      <c r="E132" s="244">
        <v>1416</v>
      </c>
      <c r="F132" s="242" t="s">
        <v>296</v>
      </c>
    </row>
    <row r="133" spans="1:6" x14ac:dyDescent="0.25">
      <c r="A133" s="461"/>
      <c r="B133" s="466"/>
      <c r="C133" s="242">
        <f t="shared" si="2"/>
        <v>59</v>
      </c>
      <c r="D133" s="243" t="s">
        <v>430</v>
      </c>
      <c r="E133" s="244">
        <v>2832</v>
      </c>
      <c r="F133" s="242" t="s">
        <v>296</v>
      </c>
    </row>
    <row r="134" spans="1:6" ht="30" x14ac:dyDescent="0.25">
      <c r="A134" s="461"/>
      <c r="B134" s="466"/>
      <c r="C134" s="242">
        <f t="shared" si="2"/>
        <v>60</v>
      </c>
      <c r="D134" s="243" t="s">
        <v>431</v>
      </c>
      <c r="E134" s="244">
        <v>3163.58</v>
      </c>
      <c r="F134" s="242" t="s">
        <v>296</v>
      </c>
    </row>
    <row r="135" spans="1:6" ht="30" x14ac:dyDescent="0.25">
      <c r="A135" s="461"/>
      <c r="B135" s="466"/>
      <c r="C135" s="242">
        <f t="shared" si="2"/>
        <v>61</v>
      </c>
      <c r="D135" s="243" t="s">
        <v>432</v>
      </c>
      <c r="E135" s="244">
        <v>840.16</v>
      </c>
      <c r="F135" s="242" t="s">
        <v>296</v>
      </c>
    </row>
    <row r="136" spans="1:6" ht="30" x14ac:dyDescent="0.25">
      <c r="A136" s="461"/>
      <c r="B136" s="466"/>
      <c r="C136" s="242">
        <f t="shared" si="2"/>
        <v>62</v>
      </c>
      <c r="D136" s="243" t="s">
        <v>433</v>
      </c>
      <c r="E136" s="244">
        <v>76.7</v>
      </c>
      <c r="F136" s="242" t="s">
        <v>296</v>
      </c>
    </row>
    <row r="137" spans="1:6" ht="30" x14ac:dyDescent="0.25">
      <c r="A137" s="461"/>
      <c r="B137" s="466"/>
      <c r="C137" s="242">
        <f t="shared" si="2"/>
        <v>63</v>
      </c>
      <c r="D137" s="243" t="s">
        <v>434</v>
      </c>
      <c r="E137" s="244">
        <v>115.99</v>
      </c>
      <c r="F137" s="242" t="s">
        <v>296</v>
      </c>
    </row>
    <row r="138" spans="1:6" x14ac:dyDescent="0.25">
      <c r="A138" s="461"/>
      <c r="B138" s="466"/>
      <c r="C138" s="242">
        <f t="shared" si="2"/>
        <v>64</v>
      </c>
      <c r="D138" s="243" t="s">
        <v>435</v>
      </c>
      <c r="E138" s="244">
        <v>70.8</v>
      </c>
      <c r="F138" s="242" t="s">
        <v>296</v>
      </c>
    </row>
    <row r="139" spans="1:6" ht="30" x14ac:dyDescent="0.25">
      <c r="A139" s="461"/>
      <c r="B139" s="466"/>
      <c r="C139" s="242">
        <f t="shared" si="2"/>
        <v>65</v>
      </c>
      <c r="D139" s="243" t="s">
        <v>436</v>
      </c>
      <c r="E139" s="244">
        <v>1.1000000000000001</v>
      </c>
      <c r="F139" s="242" t="s">
        <v>296</v>
      </c>
    </row>
    <row r="140" spans="1:6" x14ac:dyDescent="0.25">
      <c r="A140" s="461"/>
      <c r="B140" s="466"/>
      <c r="C140" s="242">
        <f t="shared" si="2"/>
        <v>66</v>
      </c>
      <c r="D140" s="243" t="s">
        <v>437</v>
      </c>
      <c r="E140" s="244">
        <v>880</v>
      </c>
      <c r="F140" s="242" t="s">
        <v>296</v>
      </c>
    </row>
    <row r="141" spans="1:6" ht="30" x14ac:dyDescent="0.25">
      <c r="A141" s="461"/>
      <c r="B141" s="466"/>
      <c r="C141" s="242">
        <f t="shared" ref="C141:C172" si="3">C140+1</f>
        <v>67</v>
      </c>
      <c r="D141" s="243" t="s">
        <v>438</v>
      </c>
      <c r="E141" s="244">
        <v>8035.8</v>
      </c>
      <c r="F141" s="242" t="s">
        <v>296</v>
      </c>
    </row>
    <row r="142" spans="1:6" ht="30" x14ac:dyDescent="0.25">
      <c r="A142" s="461"/>
      <c r="B142" s="466"/>
      <c r="C142" s="242">
        <f t="shared" si="3"/>
        <v>68</v>
      </c>
      <c r="D142" s="243" t="s">
        <v>439</v>
      </c>
      <c r="E142" s="244">
        <v>7445.8</v>
      </c>
      <c r="F142" s="242" t="s">
        <v>296</v>
      </c>
    </row>
    <row r="143" spans="1:6" ht="30" x14ac:dyDescent="0.25">
      <c r="A143" s="461"/>
      <c r="B143" s="466"/>
      <c r="C143" s="242">
        <f t="shared" si="3"/>
        <v>69</v>
      </c>
      <c r="D143" s="243" t="s">
        <v>440</v>
      </c>
      <c r="E143" s="244">
        <v>97845</v>
      </c>
      <c r="F143" s="242" t="s">
        <v>296</v>
      </c>
    </row>
    <row r="144" spans="1:6" ht="30" x14ac:dyDescent="0.25">
      <c r="A144" s="461"/>
      <c r="B144" s="466"/>
      <c r="C144" s="242">
        <f t="shared" si="3"/>
        <v>70</v>
      </c>
      <c r="D144" s="243" t="s">
        <v>441</v>
      </c>
      <c r="E144" s="244">
        <v>453120</v>
      </c>
      <c r="F144" s="242" t="s">
        <v>296</v>
      </c>
    </row>
    <row r="145" spans="1:6" ht="30" x14ac:dyDescent="0.25">
      <c r="A145" s="461"/>
      <c r="B145" s="466"/>
      <c r="C145" s="242">
        <f t="shared" si="3"/>
        <v>71</v>
      </c>
      <c r="D145" s="243" t="s">
        <v>442</v>
      </c>
      <c r="E145" s="244">
        <v>97845.6</v>
      </c>
      <c r="F145" s="242" t="s">
        <v>296</v>
      </c>
    </row>
    <row r="146" spans="1:6" x14ac:dyDescent="0.25">
      <c r="A146" s="461"/>
      <c r="B146" s="466"/>
      <c r="C146" s="242">
        <f t="shared" si="3"/>
        <v>72</v>
      </c>
      <c r="D146" s="243" t="s">
        <v>443</v>
      </c>
      <c r="E146" s="244">
        <v>741.04</v>
      </c>
      <c r="F146" s="242" t="s">
        <v>296</v>
      </c>
    </row>
    <row r="147" spans="1:6" ht="45" x14ac:dyDescent="0.25">
      <c r="A147" s="461"/>
      <c r="B147" s="466"/>
      <c r="C147" s="242">
        <f t="shared" si="3"/>
        <v>73</v>
      </c>
      <c r="D147" s="243" t="s">
        <v>444</v>
      </c>
      <c r="E147" s="244">
        <v>257146</v>
      </c>
      <c r="F147" s="242" t="s">
        <v>296</v>
      </c>
    </row>
    <row r="148" spans="1:6" ht="30" x14ac:dyDescent="0.25">
      <c r="A148" s="461"/>
      <c r="B148" s="466"/>
      <c r="C148" s="242">
        <f t="shared" si="3"/>
        <v>74</v>
      </c>
      <c r="D148" s="243" t="s">
        <v>445</v>
      </c>
      <c r="E148" s="244">
        <v>1157.58</v>
      </c>
      <c r="F148" s="242" t="s">
        <v>296</v>
      </c>
    </row>
    <row r="149" spans="1:6" ht="30" x14ac:dyDescent="0.25">
      <c r="A149" s="461"/>
      <c r="B149" s="466"/>
      <c r="C149" s="242">
        <f t="shared" si="3"/>
        <v>75</v>
      </c>
      <c r="D149" s="243" t="s">
        <v>446</v>
      </c>
      <c r="E149" s="244">
        <v>15487.6</v>
      </c>
      <c r="F149" s="242" t="s">
        <v>296</v>
      </c>
    </row>
    <row r="150" spans="1:6" ht="60" x14ac:dyDescent="0.25">
      <c r="A150" s="461"/>
      <c r="B150" s="466"/>
      <c r="C150" s="242">
        <f t="shared" si="3"/>
        <v>76</v>
      </c>
      <c r="D150" s="243" t="s">
        <v>447</v>
      </c>
      <c r="E150" s="244">
        <v>347753</v>
      </c>
      <c r="F150" s="242" t="s">
        <v>296</v>
      </c>
    </row>
    <row r="151" spans="1:6" ht="30" x14ac:dyDescent="0.25">
      <c r="A151" s="461"/>
      <c r="B151" s="466"/>
      <c r="C151" s="242">
        <f t="shared" si="3"/>
        <v>77</v>
      </c>
      <c r="D151" s="243" t="s">
        <v>448</v>
      </c>
      <c r="E151" s="244">
        <v>17.600000000000001</v>
      </c>
      <c r="F151" s="242" t="s">
        <v>296</v>
      </c>
    </row>
    <row r="152" spans="1:6" x14ac:dyDescent="0.25">
      <c r="A152" s="461"/>
      <c r="B152" s="466"/>
      <c r="C152" s="242">
        <f t="shared" si="3"/>
        <v>78</v>
      </c>
      <c r="D152" s="243" t="s">
        <v>449</v>
      </c>
      <c r="E152" s="244">
        <v>2832</v>
      </c>
      <c r="F152" s="242" t="s">
        <v>296</v>
      </c>
    </row>
    <row r="153" spans="1:6" x14ac:dyDescent="0.25">
      <c r="A153" s="461"/>
      <c r="B153" s="466"/>
      <c r="C153" s="242">
        <f t="shared" si="3"/>
        <v>79</v>
      </c>
      <c r="D153" s="243" t="s">
        <v>450</v>
      </c>
      <c r="E153" s="244">
        <v>1299.18</v>
      </c>
      <c r="F153" s="242" t="s">
        <v>296</v>
      </c>
    </row>
    <row r="154" spans="1:6" ht="30" x14ac:dyDescent="0.25">
      <c r="A154" s="461"/>
      <c r="B154" s="466"/>
      <c r="C154" s="242">
        <f t="shared" si="3"/>
        <v>80</v>
      </c>
      <c r="D154" s="243" t="s">
        <v>451</v>
      </c>
      <c r="E154" s="244">
        <v>88</v>
      </c>
      <c r="F154" s="242" t="s">
        <v>296</v>
      </c>
    </row>
    <row r="155" spans="1:6" ht="30" x14ac:dyDescent="0.25">
      <c r="A155" s="461"/>
      <c r="B155" s="466"/>
      <c r="C155" s="242">
        <f t="shared" si="3"/>
        <v>81</v>
      </c>
      <c r="D155" s="243" t="s">
        <v>452</v>
      </c>
      <c r="E155" s="244">
        <v>44</v>
      </c>
      <c r="F155" s="242" t="s">
        <v>296</v>
      </c>
    </row>
    <row r="156" spans="1:6" ht="30" x14ac:dyDescent="0.25">
      <c r="A156" s="461"/>
      <c r="B156" s="466"/>
      <c r="C156" s="242">
        <f t="shared" si="3"/>
        <v>82</v>
      </c>
      <c r="D156" s="243" t="s">
        <v>453</v>
      </c>
      <c r="E156" s="244">
        <v>6.4</v>
      </c>
      <c r="F156" s="242" t="s">
        <v>296</v>
      </c>
    </row>
    <row r="157" spans="1:6" ht="30" x14ac:dyDescent="0.25">
      <c r="A157" s="461"/>
      <c r="B157" s="466"/>
      <c r="C157" s="242">
        <f t="shared" si="3"/>
        <v>83</v>
      </c>
      <c r="D157" s="243" t="s">
        <v>454</v>
      </c>
      <c r="E157" s="244">
        <v>885</v>
      </c>
      <c r="F157" s="242" t="s">
        <v>296</v>
      </c>
    </row>
    <row r="158" spans="1:6" ht="30" x14ac:dyDescent="0.25">
      <c r="A158" s="461"/>
      <c r="B158" s="466"/>
      <c r="C158" s="242">
        <f t="shared" si="3"/>
        <v>84</v>
      </c>
      <c r="D158" s="243" t="s">
        <v>455</v>
      </c>
      <c r="E158" s="244">
        <v>44</v>
      </c>
      <c r="F158" s="242" t="s">
        <v>296</v>
      </c>
    </row>
    <row r="159" spans="1:6" ht="30" x14ac:dyDescent="0.25">
      <c r="A159" s="461"/>
      <c r="B159" s="466"/>
      <c r="C159" s="242">
        <f t="shared" si="3"/>
        <v>85</v>
      </c>
      <c r="D159" s="243" t="s">
        <v>456</v>
      </c>
      <c r="E159" s="244">
        <v>2537</v>
      </c>
      <c r="F159" s="242" t="s">
        <v>296</v>
      </c>
    </row>
    <row r="160" spans="1:6" ht="30" x14ac:dyDescent="0.25">
      <c r="A160" s="461"/>
      <c r="B160" s="466"/>
      <c r="C160" s="242">
        <f t="shared" si="3"/>
        <v>86</v>
      </c>
      <c r="D160" s="243" t="s">
        <v>457</v>
      </c>
      <c r="E160" s="244">
        <v>175.99</v>
      </c>
      <c r="F160" s="242" t="s">
        <v>296</v>
      </c>
    </row>
    <row r="161" spans="1:6" ht="30" x14ac:dyDescent="0.25">
      <c r="A161" s="461"/>
      <c r="B161" s="466"/>
      <c r="C161" s="242">
        <f t="shared" si="3"/>
        <v>87</v>
      </c>
      <c r="D161" s="243" t="s">
        <v>458</v>
      </c>
      <c r="E161" s="244">
        <v>177</v>
      </c>
      <c r="F161" s="242" t="s">
        <v>296</v>
      </c>
    </row>
    <row r="162" spans="1:6" x14ac:dyDescent="0.25">
      <c r="A162" s="461"/>
      <c r="B162" s="466"/>
      <c r="C162" s="242">
        <f t="shared" si="3"/>
        <v>88</v>
      </c>
      <c r="D162" s="243" t="s">
        <v>459</v>
      </c>
      <c r="E162" s="244">
        <v>2.8</v>
      </c>
      <c r="F162" s="242" t="s">
        <v>296</v>
      </c>
    </row>
    <row r="163" spans="1:6" ht="30" x14ac:dyDescent="0.25">
      <c r="A163" s="461"/>
      <c r="B163" s="466"/>
      <c r="C163" s="242">
        <f t="shared" si="3"/>
        <v>89</v>
      </c>
      <c r="D163" s="243" t="s">
        <v>460</v>
      </c>
      <c r="E163" s="244">
        <v>44</v>
      </c>
      <c r="F163" s="242" t="s">
        <v>296</v>
      </c>
    </row>
    <row r="164" spans="1:6" ht="30" x14ac:dyDescent="0.25">
      <c r="A164" s="461"/>
      <c r="B164" s="466"/>
      <c r="C164" s="242">
        <f t="shared" si="3"/>
        <v>90</v>
      </c>
      <c r="D164" s="243" t="s">
        <v>461</v>
      </c>
      <c r="E164" s="244">
        <v>122.74</v>
      </c>
      <c r="F164" s="242" t="s">
        <v>296</v>
      </c>
    </row>
    <row r="165" spans="1:6" ht="30" x14ac:dyDescent="0.25">
      <c r="A165" s="461"/>
      <c r="B165" s="466"/>
      <c r="C165" s="242">
        <f t="shared" si="3"/>
        <v>91</v>
      </c>
      <c r="D165" s="243" t="s">
        <v>462</v>
      </c>
      <c r="E165" s="244">
        <v>1239</v>
      </c>
      <c r="F165" s="242" t="s">
        <v>296</v>
      </c>
    </row>
    <row r="166" spans="1:6" ht="30" x14ac:dyDescent="0.25">
      <c r="A166" s="462"/>
      <c r="B166" s="467"/>
      <c r="C166" s="242">
        <f t="shared" si="3"/>
        <v>92</v>
      </c>
      <c r="D166" s="243" t="s">
        <v>463</v>
      </c>
      <c r="E166" s="244">
        <v>601.79999999999995</v>
      </c>
      <c r="F166" s="242" t="s">
        <v>296</v>
      </c>
    </row>
    <row r="167" spans="1:6" ht="45" x14ac:dyDescent="0.25">
      <c r="A167" s="468">
        <v>9</v>
      </c>
      <c r="B167" s="471" t="s">
        <v>464</v>
      </c>
      <c r="C167" s="236">
        <v>1</v>
      </c>
      <c r="D167" s="237" t="s">
        <v>465</v>
      </c>
      <c r="E167" s="238">
        <v>150</v>
      </c>
      <c r="F167" s="247">
        <v>45139</v>
      </c>
    </row>
    <row r="168" spans="1:6" x14ac:dyDescent="0.25">
      <c r="A168" s="469"/>
      <c r="B168" s="472"/>
      <c r="C168" s="236">
        <f t="shared" si="3"/>
        <v>2</v>
      </c>
      <c r="D168" s="148" t="s">
        <v>1144</v>
      </c>
      <c r="E168" s="238">
        <v>4000</v>
      </c>
      <c r="F168" s="247">
        <v>45139</v>
      </c>
    </row>
    <row r="169" spans="1:6" x14ac:dyDescent="0.25">
      <c r="A169" s="470"/>
      <c r="B169" s="473"/>
      <c r="C169" s="236">
        <f t="shared" si="3"/>
        <v>3</v>
      </c>
      <c r="D169" s="148"/>
      <c r="E169" s="148"/>
      <c r="F169" s="236"/>
    </row>
    <row r="170" spans="1:6" x14ac:dyDescent="0.25">
      <c r="A170" s="476">
        <v>10</v>
      </c>
      <c r="B170" s="476" t="s">
        <v>466</v>
      </c>
      <c r="C170" s="236">
        <v>1</v>
      </c>
      <c r="D170" s="148" t="s">
        <v>467</v>
      </c>
      <c r="E170" s="238">
        <v>1500</v>
      </c>
      <c r="F170" s="247">
        <v>45139</v>
      </c>
    </row>
    <row r="171" spans="1:6" x14ac:dyDescent="0.25">
      <c r="A171" s="476"/>
      <c r="B171" s="476"/>
      <c r="C171" s="236">
        <f t="shared" si="3"/>
        <v>2</v>
      </c>
      <c r="D171" s="148"/>
      <c r="E171" s="148"/>
      <c r="F171" s="239"/>
    </row>
    <row r="172" spans="1:6" x14ac:dyDescent="0.25">
      <c r="A172" s="476"/>
      <c r="B172" s="476"/>
      <c r="C172" s="236">
        <f t="shared" si="3"/>
        <v>3</v>
      </c>
      <c r="D172" s="148"/>
      <c r="E172" s="148"/>
      <c r="F172" s="148"/>
    </row>
    <row r="173" spans="1:6" x14ac:dyDescent="0.25">
      <c r="A173" s="468">
        <v>11</v>
      </c>
      <c r="B173" s="471" t="s">
        <v>1145</v>
      </c>
      <c r="C173" s="239">
        <v>1</v>
      </c>
      <c r="D173" s="148" t="s">
        <v>1146</v>
      </c>
      <c r="E173" s="238">
        <v>150</v>
      </c>
      <c r="F173" s="247">
        <v>45139</v>
      </c>
    </row>
    <row r="174" spans="1:6" x14ac:dyDescent="0.25">
      <c r="A174" s="469"/>
      <c r="B174" s="472"/>
      <c r="C174" s="239">
        <v>2</v>
      </c>
      <c r="D174" s="148" t="s">
        <v>1147</v>
      </c>
      <c r="E174" s="238">
        <v>290</v>
      </c>
      <c r="F174" s="247">
        <v>45139</v>
      </c>
    </row>
    <row r="175" spans="1:6" x14ac:dyDescent="0.25">
      <c r="A175" s="470"/>
      <c r="B175" s="473"/>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tabSelected="1" zoomScale="80" zoomScaleNormal="80" workbookViewId="0">
      <selection activeCell="E9" sqref="E9"/>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30" t="s">
        <v>134</v>
      </c>
      <c r="C2" s="330"/>
      <c r="D2" s="330"/>
      <c r="E2" s="330"/>
      <c r="F2" s="330"/>
      <c r="G2" s="330"/>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7" t="s">
        <v>9</v>
      </c>
      <c r="D5" s="328"/>
      <c r="E5" s="309">
        <v>6</v>
      </c>
      <c r="F5" s="310" t="s">
        <v>24</v>
      </c>
      <c r="G5" s="311" t="s">
        <v>1295</v>
      </c>
      <c r="H5" s="13"/>
    </row>
    <row r="6" spans="1:8" ht="40.15" customHeight="1" x14ac:dyDescent="0.25">
      <c r="A6" s="13"/>
      <c r="B6" s="126">
        <v>2</v>
      </c>
      <c r="C6" s="276" t="s">
        <v>1285</v>
      </c>
      <c r="D6" s="307"/>
      <c r="E6" s="331" t="s">
        <v>1286</v>
      </c>
      <c r="F6" s="332"/>
      <c r="G6" s="333"/>
      <c r="H6" s="13"/>
    </row>
    <row r="7" spans="1:8" ht="83.25" customHeight="1" x14ac:dyDescent="0.25">
      <c r="A7" s="13"/>
      <c r="B7" s="308" t="s">
        <v>1283</v>
      </c>
      <c r="C7" s="327" t="s">
        <v>1282</v>
      </c>
      <c r="D7" s="328"/>
      <c r="E7" s="100">
        <v>752.64945859499801</v>
      </c>
      <c r="F7" s="306" t="s">
        <v>1272</v>
      </c>
      <c r="G7" s="321" t="s">
        <v>1316</v>
      </c>
      <c r="H7" s="13"/>
    </row>
    <row r="8" spans="1:8" ht="54" customHeight="1" x14ac:dyDescent="0.25">
      <c r="A8" s="13"/>
      <c r="B8" s="308" t="s">
        <v>1284</v>
      </c>
      <c r="C8" s="327" t="s">
        <v>1281</v>
      </c>
      <c r="D8" s="328"/>
      <c r="E8" s="100">
        <f>E7*8*E10/12</f>
        <v>123936.27751530967</v>
      </c>
      <c r="F8" s="101" t="s">
        <v>1273</v>
      </c>
      <c r="G8" s="102" t="s">
        <v>1292</v>
      </c>
      <c r="H8" s="13"/>
    </row>
    <row r="9" spans="1:8" ht="40.15" customHeight="1" x14ac:dyDescent="0.25">
      <c r="A9" s="13"/>
      <c r="B9" s="126">
        <v>3</v>
      </c>
      <c r="C9" s="327" t="s">
        <v>36</v>
      </c>
      <c r="D9" s="328"/>
      <c r="E9" s="325">
        <v>3.9</v>
      </c>
      <c r="F9" s="101" t="s">
        <v>35</v>
      </c>
      <c r="G9" s="32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7" t="s">
        <v>71</v>
      </c>
      <c r="D10" s="328"/>
      <c r="E10" s="318">
        <v>247</v>
      </c>
      <c r="F10" s="312" t="s">
        <v>45</v>
      </c>
      <c r="G10" s="320" t="s">
        <v>1311</v>
      </c>
      <c r="H10" s="13"/>
    </row>
    <row r="11" spans="1:8" ht="73.5" customHeight="1" x14ac:dyDescent="0.25">
      <c r="A11" s="13"/>
      <c r="B11" s="126">
        <v>5</v>
      </c>
      <c r="C11" s="327" t="s">
        <v>72</v>
      </c>
      <c r="D11" s="328"/>
      <c r="E11" s="103">
        <v>1.302</v>
      </c>
      <c r="F11" s="101" t="s">
        <v>73</v>
      </c>
      <c r="G11" s="102" t="s">
        <v>1296</v>
      </c>
      <c r="H11" s="13"/>
    </row>
    <row r="12" spans="1:8" ht="31.5" x14ac:dyDescent="0.25">
      <c r="A12" s="13"/>
      <c r="B12" s="329">
        <v>6</v>
      </c>
      <c r="C12" s="327" t="s">
        <v>1220</v>
      </c>
      <c r="D12" s="276" t="s">
        <v>1213</v>
      </c>
      <c r="E12" s="319">
        <v>3.98</v>
      </c>
      <c r="F12" s="312" t="s">
        <v>153</v>
      </c>
      <c r="G12" s="313" t="s">
        <v>1218</v>
      </c>
      <c r="H12" s="13"/>
    </row>
    <row r="13" spans="1:8" ht="31.5" x14ac:dyDescent="0.25">
      <c r="A13" s="13"/>
      <c r="B13" s="329"/>
      <c r="C13" s="327"/>
      <c r="D13" s="276" t="s">
        <v>1214</v>
      </c>
      <c r="E13" s="319">
        <v>3.98</v>
      </c>
      <c r="F13" s="312" t="s">
        <v>153</v>
      </c>
      <c r="G13" s="313" t="s">
        <v>1218</v>
      </c>
      <c r="H13" s="13"/>
    </row>
    <row r="14" spans="1:8" ht="31.5" x14ac:dyDescent="0.25">
      <c r="A14" s="13"/>
      <c r="B14" s="329"/>
      <c r="C14" s="327"/>
      <c r="D14" s="276" t="s">
        <v>1215</v>
      </c>
      <c r="E14" s="319">
        <v>3.98</v>
      </c>
      <c r="F14" s="312" t="s">
        <v>153</v>
      </c>
      <c r="G14" s="313" t="s">
        <v>1218</v>
      </c>
      <c r="H14" s="13"/>
    </row>
    <row r="15" spans="1:8" ht="15.75" x14ac:dyDescent="0.25">
      <c r="A15" s="13"/>
      <c r="B15" s="329"/>
      <c r="C15" s="327"/>
      <c r="D15" s="276" t="s">
        <v>1216</v>
      </c>
      <c r="E15" s="319">
        <v>3.98</v>
      </c>
      <c r="F15" s="312" t="s">
        <v>153</v>
      </c>
      <c r="G15" s="313" t="s">
        <v>1219</v>
      </c>
      <c r="H15" s="13"/>
    </row>
    <row r="16" spans="1:8" ht="15.75" x14ac:dyDescent="0.25">
      <c r="A16" s="13"/>
      <c r="B16" s="329"/>
      <c r="C16" s="327"/>
      <c r="D16" s="276" t="s">
        <v>1217</v>
      </c>
      <c r="E16" s="319">
        <v>3.98</v>
      </c>
      <c r="F16" s="312" t="s">
        <v>153</v>
      </c>
      <c r="G16" s="313" t="s">
        <v>1219</v>
      </c>
      <c r="H16" s="13"/>
    </row>
    <row r="17" spans="1:8" ht="31.5" x14ac:dyDescent="0.25">
      <c r="A17" s="13"/>
      <c r="B17" s="329">
        <v>7</v>
      </c>
      <c r="C17" s="327" t="s">
        <v>1280</v>
      </c>
      <c r="D17" s="276" t="s">
        <v>1213</v>
      </c>
      <c r="E17" s="319">
        <v>7.5979999999999999</v>
      </c>
      <c r="F17" s="312" t="s">
        <v>153</v>
      </c>
      <c r="G17" s="313" t="s">
        <v>1218</v>
      </c>
      <c r="H17" s="13"/>
    </row>
    <row r="18" spans="1:8" ht="31.5" x14ac:dyDescent="0.25">
      <c r="A18" s="13"/>
      <c r="B18" s="329"/>
      <c r="C18" s="327"/>
      <c r="D18" s="276" t="s">
        <v>1214</v>
      </c>
      <c r="E18" s="319">
        <v>8.0150000000000006</v>
      </c>
      <c r="F18" s="312" t="s">
        <v>153</v>
      </c>
      <c r="G18" s="313" t="s">
        <v>1218</v>
      </c>
      <c r="H18" s="13"/>
    </row>
    <row r="19" spans="1:8" ht="31.5" x14ac:dyDescent="0.25">
      <c r="A19" s="13"/>
      <c r="B19" s="329"/>
      <c r="C19" s="327"/>
      <c r="D19" s="276" t="s">
        <v>1215</v>
      </c>
      <c r="E19" s="319">
        <v>7.343</v>
      </c>
      <c r="F19" s="312" t="s">
        <v>153</v>
      </c>
      <c r="G19" s="313" t="s">
        <v>1218</v>
      </c>
      <c r="H19" s="13"/>
    </row>
    <row r="20" spans="1:8" ht="15.75" x14ac:dyDescent="0.25">
      <c r="A20" s="13"/>
      <c r="B20" s="329"/>
      <c r="C20" s="327"/>
      <c r="D20" s="276" t="s">
        <v>1216</v>
      </c>
      <c r="E20" s="319">
        <v>7.343</v>
      </c>
      <c r="F20" s="312" t="s">
        <v>153</v>
      </c>
      <c r="G20" s="313" t="s">
        <v>1219</v>
      </c>
      <c r="H20" s="13"/>
    </row>
    <row r="21" spans="1:8" ht="15.75" x14ac:dyDescent="0.25">
      <c r="A21" s="13"/>
      <c r="B21" s="329"/>
      <c r="C21" s="327"/>
      <c r="D21" s="276" t="s">
        <v>1217</v>
      </c>
      <c r="E21" s="319">
        <v>7.343</v>
      </c>
      <c r="F21" s="312" t="s">
        <v>153</v>
      </c>
      <c r="G21" s="313"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77">
        <v>1</v>
      </c>
      <c r="B4" s="478" t="s">
        <v>464</v>
      </c>
      <c r="C4" s="140">
        <v>1</v>
      </c>
      <c r="D4" s="150" t="s">
        <v>471</v>
      </c>
      <c r="E4" s="151">
        <v>34825</v>
      </c>
      <c r="F4" s="152">
        <v>44896</v>
      </c>
    </row>
    <row r="5" spans="1:8" x14ac:dyDescent="0.25">
      <c r="A5" s="477"/>
      <c r="B5" s="478"/>
      <c r="C5" s="140">
        <f>C4+1</f>
        <v>2</v>
      </c>
      <c r="D5" s="150" t="s">
        <v>472</v>
      </c>
      <c r="E5" s="151">
        <v>966879</v>
      </c>
      <c r="F5" s="152">
        <v>44896</v>
      </c>
    </row>
    <row r="6" spans="1:8" x14ac:dyDescent="0.25">
      <c r="A6" s="477"/>
      <c r="B6" s="478"/>
      <c r="C6" s="140">
        <f t="shared" ref="C6:C12" si="0">C5+1</f>
        <v>3</v>
      </c>
      <c r="D6" s="150" t="s">
        <v>473</v>
      </c>
      <c r="E6" s="151">
        <v>2162652.5</v>
      </c>
      <c r="F6" s="152">
        <v>44896</v>
      </c>
    </row>
    <row r="7" spans="1:8" ht="30" x14ac:dyDescent="0.25">
      <c r="A7" s="477"/>
      <c r="B7" s="478"/>
      <c r="C7" s="140">
        <f t="shared" si="0"/>
        <v>4</v>
      </c>
      <c r="D7" s="150" t="s">
        <v>474</v>
      </c>
      <c r="E7" s="151">
        <v>62227</v>
      </c>
      <c r="F7" s="152">
        <v>44896</v>
      </c>
    </row>
    <row r="8" spans="1:8" ht="45" x14ac:dyDescent="0.25">
      <c r="A8" s="477"/>
      <c r="B8" s="478"/>
      <c r="C8" s="140">
        <f t="shared" si="0"/>
        <v>5</v>
      </c>
      <c r="D8" s="150" t="s">
        <v>475</v>
      </c>
      <c r="E8" s="151">
        <v>5127317</v>
      </c>
      <c r="F8" s="152">
        <v>44896</v>
      </c>
    </row>
    <row r="9" spans="1:8" ht="45" x14ac:dyDescent="0.25">
      <c r="A9" s="477"/>
      <c r="B9" s="478"/>
      <c r="C9" s="140">
        <f t="shared" si="0"/>
        <v>6</v>
      </c>
      <c r="D9" s="150" t="s">
        <v>476</v>
      </c>
      <c r="E9" s="151">
        <v>7635076.7999999998</v>
      </c>
      <c r="F9" s="152">
        <v>44896</v>
      </c>
    </row>
    <row r="10" spans="1:8" x14ac:dyDescent="0.25">
      <c r="A10" s="477"/>
      <c r="B10" s="478"/>
      <c r="C10" s="140">
        <f t="shared" si="0"/>
        <v>7</v>
      </c>
      <c r="D10" s="150" t="s">
        <v>477</v>
      </c>
      <c r="E10" s="151">
        <v>93147</v>
      </c>
      <c r="F10" s="152">
        <v>44896</v>
      </c>
    </row>
    <row r="11" spans="1:8" x14ac:dyDescent="0.25">
      <c r="A11" s="477"/>
      <c r="B11" s="478"/>
      <c r="C11" s="140">
        <f t="shared" si="0"/>
        <v>8</v>
      </c>
      <c r="D11" s="150" t="s">
        <v>478</v>
      </c>
      <c r="E11" s="151">
        <v>4431568</v>
      </c>
      <c r="F11" s="152">
        <v>44896</v>
      </c>
    </row>
    <row r="12" spans="1:8" x14ac:dyDescent="0.25">
      <c r="A12" s="477"/>
      <c r="B12" s="478"/>
      <c r="C12" s="140">
        <f t="shared" si="0"/>
        <v>9</v>
      </c>
      <c r="D12" s="150" t="s">
        <v>479</v>
      </c>
      <c r="E12" s="151">
        <v>10634218.4</v>
      </c>
      <c r="F12" s="152">
        <v>44896</v>
      </c>
    </row>
    <row r="13" spans="1:8" ht="30" x14ac:dyDescent="0.25">
      <c r="A13" s="463">
        <v>2</v>
      </c>
      <c r="B13" s="464" t="s">
        <v>326</v>
      </c>
      <c r="C13" s="140">
        <v>1</v>
      </c>
      <c r="D13" s="248" t="s">
        <v>480</v>
      </c>
      <c r="E13" s="249">
        <v>1980</v>
      </c>
      <c r="F13" s="250">
        <v>2013</v>
      </c>
      <c r="H13" t="s">
        <v>482</v>
      </c>
    </row>
    <row r="14" spans="1:8" ht="45" x14ac:dyDescent="0.25">
      <c r="A14" s="463"/>
      <c r="B14" s="464"/>
      <c r="C14" s="140">
        <f>C13+1</f>
        <v>2</v>
      </c>
      <c r="D14" s="248" t="s">
        <v>483</v>
      </c>
      <c r="E14" s="249">
        <v>170</v>
      </c>
      <c r="F14" s="250">
        <v>2013</v>
      </c>
    </row>
    <row r="15" spans="1:8" ht="30" x14ac:dyDescent="0.25">
      <c r="A15" s="463"/>
      <c r="B15" s="464"/>
      <c r="C15" s="140">
        <f>C14+1</f>
        <v>3</v>
      </c>
      <c r="D15" s="248" t="s">
        <v>484</v>
      </c>
      <c r="E15" s="249">
        <v>3100</v>
      </c>
      <c r="F15" s="250">
        <v>2013</v>
      </c>
    </row>
    <row r="16" spans="1:8" ht="30" x14ac:dyDescent="0.25">
      <c r="A16" s="463"/>
      <c r="B16" s="464"/>
      <c r="C16" s="140">
        <f>C15+1</f>
        <v>4</v>
      </c>
      <c r="D16" s="248" t="s">
        <v>485</v>
      </c>
      <c r="E16" s="249">
        <v>1200</v>
      </c>
      <c r="F16" s="250">
        <v>2013</v>
      </c>
    </row>
    <row r="17" spans="1:8" ht="30" x14ac:dyDescent="0.25">
      <c r="A17" s="463"/>
      <c r="B17" s="464"/>
      <c r="C17" s="140">
        <f>C16+1</f>
        <v>5</v>
      </c>
      <c r="D17" s="248" t="s">
        <v>485</v>
      </c>
      <c r="E17" s="249">
        <v>3150</v>
      </c>
      <c r="F17" s="250">
        <v>2013</v>
      </c>
    </row>
    <row r="18" spans="1:8" ht="45" x14ac:dyDescent="0.25">
      <c r="A18" s="460"/>
      <c r="B18" s="465"/>
      <c r="C18" s="153">
        <f>C17+1</f>
        <v>6</v>
      </c>
      <c r="D18" s="248" t="s">
        <v>486</v>
      </c>
      <c r="E18" s="249">
        <v>1950</v>
      </c>
      <c r="F18" s="250">
        <v>2013</v>
      </c>
    </row>
    <row r="19" spans="1:8" ht="30" x14ac:dyDescent="0.25">
      <c r="A19" s="460">
        <v>3</v>
      </c>
      <c r="B19" s="465" t="s">
        <v>487</v>
      </c>
      <c r="C19" s="140">
        <v>1</v>
      </c>
      <c r="D19" s="248" t="s">
        <v>488</v>
      </c>
      <c r="E19" s="249">
        <v>290000</v>
      </c>
      <c r="F19" s="250" t="s">
        <v>481</v>
      </c>
      <c r="H19" t="s">
        <v>482</v>
      </c>
    </row>
    <row r="20" spans="1:8" ht="45" x14ac:dyDescent="0.25">
      <c r="A20" s="461"/>
      <c r="B20" s="466"/>
      <c r="C20" s="140">
        <f>C19+1</f>
        <v>2</v>
      </c>
      <c r="D20" s="248" t="s">
        <v>489</v>
      </c>
      <c r="E20" s="249">
        <v>2120000</v>
      </c>
      <c r="F20" s="250" t="s">
        <v>481</v>
      </c>
    </row>
    <row r="21" spans="1:8" ht="30" x14ac:dyDescent="0.25">
      <c r="A21" s="461"/>
      <c r="B21" s="466"/>
      <c r="C21" s="140">
        <f t="shared" ref="C21:C36" si="1">C20+1</f>
        <v>3</v>
      </c>
      <c r="D21" s="248" t="s">
        <v>490</v>
      </c>
      <c r="E21" s="249">
        <v>2120000</v>
      </c>
      <c r="F21" s="250" t="s">
        <v>481</v>
      </c>
    </row>
    <row r="22" spans="1:8" ht="60" x14ac:dyDescent="0.25">
      <c r="A22" s="461"/>
      <c r="B22" s="466"/>
      <c r="C22" s="140">
        <f t="shared" si="1"/>
        <v>4</v>
      </c>
      <c r="D22" s="248" t="s">
        <v>491</v>
      </c>
      <c r="E22" s="249">
        <v>2120000</v>
      </c>
      <c r="F22" s="250" t="s">
        <v>481</v>
      </c>
    </row>
    <row r="23" spans="1:8" ht="30" x14ac:dyDescent="0.25">
      <c r="A23" s="461"/>
      <c r="B23" s="466"/>
      <c r="C23" s="140">
        <f t="shared" si="1"/>
        <v>5</v>
      </c>
      <c r="D23" s="248" t="s">
        <v>492</v>
      </c>
      <c r="E23" s="249">
        <v>2120000</v>
      </c>
      <c r="F23" s="250" t="s">
        <v>481</v>
      </c>
    </row>
    <row r="24" spans="1:8" ht="30" x14ac:dyDescent="0.25">
      <c r="A24" s="461"/>
      <c r="B24" s="466"/>
      <c r="C24" s="140">
        <f t="shared" si="1"/>
        <v>6</v>
      </c>
      <c r="D24" s="248" t="s">
        <v>493</v>
      </c>
      <c r="E24" s="249">
        <v>166306000</v>
      </c>
      <c r="F24" s="250" t="s">
        <v>481</v>
      </c>
    </row>
    <row r="25" spans="1:8" ht="45" x14ac:dyDescent="0.25">
      <c r="A25" s="461"/>
      <c r="B25" s="466"/>
      <c r="C25" s="140">
        <f t="shared" si="1"/>
        <v>7</v>
      </c>
      <c r="D25" s="248" t="s">
        <v>494</v>
      </c>
      <c r="E25" s="249">
        <v>131100000000</v>
      </c>
      <c r="F25" s="250" t="s">
        <v>481</v>
      </c>
    </row>
    <row r="26" spans="1:8" x14ac:dyDescent="0.25">
      <c r="A26" s="461"/>
      <c r="B26" s="466"/>
      <c r="C26" s="140">
        <f t="shared" si="1"/>
        <v>8</v>
      </c>
      <c r="D26" s="248" t="s">
        <v>495</v>
      </c>
      <c r="E26" s="249">
        <v>6247000</v>
      </c>
      <c r="F26" s="250" t="s">
        <v>481</v>
      </c>
    </row>
    <row r="27" spans="1:8" x14ac:dyDescent="0.25">
      <c r="A27" s="461"/>
      <c r="B27" s="466"/>
      <c r="C27" s="140">
        <f t="shared" si="1"/>
        <v>9</v>
      </c>
      <c r="D27" s="248" t="s">
        <v>496</v>
      </c>
      <c r="E27" s="249">
        <v>6247000</v>
      </c>
      <c r="F27" s="250" t="s">
        <v>481</v>
      </c>
    </row>
    <row r="28" spans="1:8" ht="30" x14ac:dyDescent="0.25">
      <c r="A28" s="461"/>
      <c r="B28" s="466"/>
      <c r="C28" s="140">
        <f t="shared" si="1"/>
        <v>10</v>
      </c>
      <c r="D28" s="248" t="s">
        <v>497</v>
      </c>
      <c r="E28" s="249">
        <v>6247000</v>
      </c>
      <c r="F28" s="250" t="s">
        <v>481</v>
      </c>
    </row>
    <row r="29" spans="1:8" x14ac:dyDescent="0.25">
      <c r="A29" s="461"/>
      <c r="B29" s="466"/>
      <c r="C29" s="140">
        <f t="shared" si="1"/>
        <v>11</v>
      </c>
      <c r="D29" s="248" t="s">
        <v>498</v>
      </c>
      <c r="E29" s="249">
        <v>6247000</v>
      </c>
      <c r="F29" s="250" t="s">
        <v>481</v>
      </c>
    </row>
    <row r="30" spans="1:8" ht="30" x14ac:dyDescent="0.25">
      <c r="A30" s="461"/>
      <c r="B30" s="466"/>
      <c r="C30" s="140">
        <f t="shared" si="1"/>
        <v>12</v>
      </c>
      <c r="D30" s="248" t="s">
        <v>499</v>
      </c>
      <c r="E30" s="249">
        <v>166306000</v>
      </c>
      <c r="F30" s="250" t="s">
        <v>481</v>
      </c>
    </row>
    <row r="31" spans="1:8" ht="45" x14ac:dyDescent="0.25">
      <c r="A31" s="461"/>
      <c r="B31" s="466"/>
      <c r="C31" s="140">
        <f t="shared" si="1"/>
        <v>13</v>
      </c>
      <c r="D31" s="248" t="s">
        <v>500</v>
      </c>
      <c r="E31" s="249">
        <v>407500000</v>
      </c>
      <c r="F31" s="250" t="s">
        <v>481</v>
      </c>
    </row>
    <row r="32" spans="1:8" ht="30" x14ac:dyDescent="0.25">
      <c r="A32" s="461"/>
      <c r="B32" s="466"/>
      <c r="C32" s="140">
        <f t="shared" si="1"/>
        <v>14</v>
      </c>
      <c r="D32" s="248" t="s">
        <v>501</v>
      </c>
      <c r="E32" s="249">
        <v>9025000</v>
      </c>
      <c r="F32" s="250" t="s">
        <v>481</v>
      </c>
    </row>
    <row r="33" spans="1:6" x14ac:dyDescent="0.25">
      <c r="A33" s="461"/>
      <c r="B33" s="466"/>
      <c r="C33" s="140">
        <f t="shared" si="1"/>
        <v>15</v>
      </c>
      <c r="D33" s="248" t="s">
        <v>502</v>
      </c>
      <c r="E33" s="249">
        <v>9025000</v>
      </c>
      <c r="F33" s="250" t="s">
        <v>481</v>
      </c>
    </row>
    <row r="34" spans="1:6" x14ac:dyDescent="0.25">
      <c r="A34" s="461"/>
      <c r="B34" s="466"/>
      <c r="C34" s="140">
        <f t="shared" si="1"/>
        <v>16</v>
      </c>
      <c r="D34" s="248" t="s">
        <v>503</v>
      </c>
      <c r="E34" s="249">
        <v>33100000</v>
      </c>
      <c r="F34" s="250" t="s">
        <v>481</v>
      </c>
    </row>
    <row r="35" spans="1:6" ht="30" x14ac:dyDescent="0.25">
      <c r="A35" s="461"/>
      <c r="B35" s="466"/>
      <c r="C35" s="140">
        <f t="shared" si="1"/>
        <v>17</v>
      </c>
      <c r="D35" s="248" t="s">
        <v>504</v>
      </c>
      <c r="E35" s="249">
        <v>36100000</v>
      </c>
      <c r="F35" s="250" t="s">
        <v>481</v>
      </c>
    </row>
    <row r="36" spans="1:6" ht="30" x14ac:dyDescent="0.25">
      <c r="A36" s="462"/>
      <c r="B36" s="467"/>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opLeftCell="C19" zoomScale="70" zoomScaleNormal="70" workbookViewId="0">
      <selection activeCell="G15" sqref="G15:H15"/>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8.7109375" customWidth="1"/>
    <col min="24" max="24" width="24.42578125" style="270" customWidth="1"/>
    <col min="25" max="25" width="20.42578125" style="270" customWidth="1"/>
    <col min="26" max="26" width="16.28515625" style="270" customWidth="1"/>
    <col min="27" max="27" width="19.42578125" style="270" customWidth="1"/>
    <col min="28" max="28" width="12.42578125" style="270" customWidth="1"/>
    <col min="29" max="29" width="17.28515625" style="270"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9" t="s">
        <v>1233</v>
      </c>
      <c r="D3" s="349"/>
      <c r="E3" s="349"/>
      <c r="F3" s="349"/>
      <c r="G3" s="349"/>
      <c r="H3" s="349"/>
      <c r="I3" s="34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0" t="s">
        <v>54</v>
      </c>
      <c r="D5" s="350"/>
      <c r="E5" s="353" t="s">
        <v>1171</v>
      </c>
      <c r="F5" s="353"/>
      <c r="G5" s="43"/>
      <c r="H5" s="351" t="s">
        <v>1332</v>
      </c>
      <c r="I5" s="343"/>
      <c r="J5" s="343"/>
      <c r="K5" s="343"/>
      <c r="L5" s="343"/>
      <c r="M5" s="343"/>
      <c r="N5" s="343"/>
      <c r="O5" s="343"/>
      <c r="P5" s="343"/>
      <c r="Q5" s="43"/>
      <c r="R5" s="43"/>
      <c r="S5" s="43"/>
      <c r="T5" s="43"/>
      <c r="U5" s="43"/>
      <c r="V5" s="43"/>
      <c r="X5" s="280" t="s">
        <v>95</v>
      </c>
      <c r="Y5" s="271"/>
      <c r="Z5" s="271"/>
      <c r="AA5" s="271"/>
      <c r="AB5" s="271"/>
      <c r="AC5" s="271"/>
    </row>
    <row r="6" spans="1:29" s="37" customFormat="1" ht="19.899999999999999" customHeight="1" x14ac:dyDescent="0.25">
      <c r="A6" s="43"/>
      <c r="B6" s="43"/>
      <c r="C6" s="352" t="s">
        <v>11</v>
      </c>
      <c r="D6" s="352"/>
      <c r="E6" s="354">
        <f>SUM(X9:AC9)</f>
        <v>6436453.7646164531</v>
      </c>
      <c r="F6" s="354"/>
      <c r="G6" s="43"/>
      <c r="H6" s="343"/>
      <c r="I6" s="343"/>
      <c r="J6" s="343"/>
      <c r="K6" s="343"/>
      <c r="L6" s="343"/>
      <c r="M6" s="343"/>
      <c r="N6" s="343"/>
      <c r="O6" s="343"/>
      <c r="P6" s="343"/>
      <c r="Q6" s="43"/>
      <c r="R6" s="43"/>
      <c r="S6" s="43"/>
      <c r="T6" s="43"/>
      <c r="U6" s="43"/>
      <c r="V6" s="43"/>
      <c r="X6" s="273"/>
      <c r="Y6" s="273" t="s">
        <v>1234</v>
      </c>
      <c r="Z6" s="273"/>
      <c r="AA6" s="273"/>
      <c r="AB6" s="273"/>
      <c r="AC6" s="273"/>
    </row>
    <row r="7" spans="1:29" s="37" customFormat="1" ht="19.899999999999999" customHeight="1" x14ac:dyDescent="0.25">
      <c r="A7" s="43"/>
      <c r="B7" s="43"/>
      <c r="C7" s="352" t="s">
        <v>12</v>
      </c>
      <c r="D7" s="352"/>
      <c r="E7" s="354">
        <f>SUM(X10:AC10)</f>
        <v>0</v>
      </c>
      <c r="F7" s="354"/>
      <c r="G7" s="43"/>
      <c r="H7" s="343"/>
      <c r="I7" s="343"/>
      <c r="J7" s="343"/>
      <c r="K7" s="343"/>
      <c r="L7" s="343"/>
      <c r="M7" s="343"/>
      <c r="N7" s="343"/>
      <c r="O7" s="343"/>
      <c r="P7" s="343"/>
      <c r="Q7" s="43"/>
      <c r="R7" s="43"/>
      <c r="S7" s="43"/>
      <c r="T7" s="43"/>
      <c r="U7" s="43"/>
      <c r="V7" s="43"/>
      <c r="X7" s="273"/>
      <c r="Y7" s="273" t="s">
        <v>2</v>
      </c>
      <c r="Z7" s="273"/>
      <c r="AA7" s="273"/>
      <c r="AB7" s="273"/>
      <c r="AC7" s="273"/>
    </row>
    <row r="8" spans="1:29" s="37" customFormat="1" ht="19.899999999999999" customHeight="1" x14ac:dyDescent="0.25">
      <c r="A8" s="43"/>
      <c r="B8" s="43"/>
      <c r="C8" s="350" t="s">
        <v>10</v>
      </c>
      <c r="D8" s="350"/>
      <c r="E8" s="355">
        <f>SUM(E6:E7)</f>
        <v>6436453.7646164531</v>
      </c>
      <c r="F8" s="355"/>
      <c r="G8" s="43"/>
      <c r="H8" s="343"/>
      <c r="I8" s="343"/>
      <c r="J8" s="343"/>
      <c r="K8" s="343"/>
      <c r="L8" s="343"/>
      <c r="M8" s="343"/>
      <c r="N8" s="343"/>
      <c r="O8" s="343"/>
      <c r="P8" s="343"/>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886266.41380001779</v>
      </c>
      <c r="Y9" s="277">
        <f t="shared" si="0"/>
        <v>953604.93592054304</v>
      </c>
      <c r="Z9" s="277">
        <f t="shared" si="0"/>
        <v>1030036.3715345744</v>
      </c>
      <c r="AA9" s="277">
        <f t="shared" si="0"/>
        <v>1105671.9422963583</v>
      </c>
      <c r="AB9" s="277">
        <f t="shared" si="0"/>
        <v>1186861.4330191803</v>
      </c>
      <c r="AC9" s="277">
        <f t="shared" si="0"/>
        <v>1274012.6680457788</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886266.41380001779</v>
      </c>
      <c r="Y11" s="278">
        <f t="shared" si="2"/>
        <v>953604.93592054304</v>
      </c>
      <c r="Z11" s="278">
        <f t="shared" si="2"/>
        <v>1030036.3715345744</v>
      </c>
      <c r="AA11" s="278">
        <f t="shared" si="2"/>
        <v>1105671.9422963583</v>
      </c>
      <c r="AB11" s="278">
        <f t="shared" si="2"/>
        <v>1186861.4330191803</v>
      </c>
      <c r="AC11" s="278">
        <f t="shared" si="2"/>
        <v>1274012.6680457788</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135" customHeight="1" x14ac:dyDescent="0.25">
      <c r="A14" s="224"/>
      <c r="B14" s="224"/>
      <c r="C14" s="225">
        <f>IF(LEN(D14)&gt;0,1,"")</f>
        <v>1</v>
      </c>
      <c r="D14" s="323" t="s">
        <v>1312</v>
      </c>
      <c r="E14" s="227">
        <v>133</v>
      </c>
      <c r="F14" s="97" t="s">
        <v>57</v>
      </c>
      <c r="G14" s="337" t="s">
        <v>1313</v>
      </c>
      <c r="H14" s="338"/>
      <c r="I14" s="339" t="s">
        <v>1317</v>
      </c>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41.75" customHeight="1" x14ac:dyDescent="0.25">
      <c r="A15" s="224"/>
      <c r="B15" s="224"/>
      <c r="C15" s="225">
        <f>IF(LEN(D15)&gt;0,C14+1,"")</f>
        <v>2</v>
      </c>
      <c r="D15" s="323" t="s">
        <v>1312</v>
      </c>
      <c r="E15" s="227">
        <v>133</v>
      </c>
      <c r="F15" s="97" t="s">
        <v>57</v>
      </c>
      <c r="G15" s="337" t="s">
        <v>1313</v>
      </c>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7.25" customHeight="1" x14ac:dyDescent="0.25">
      <c r="A16" s="43"/>
      <c r="B16" s="43"/>
      <c r="C16" s="222" t="str">
        <f>IF(LEN(D16)&gt;0,C15+1,"")</f>
        <v/>
      </c>
      <c r="D16" s="31"/>
      <c r="E16" s="227"/>
      <c r="F16" s="97" t="s">
        <v>57</v>
      </c>
      <c r="G16" s="348"/>
      <c r="H16" s="34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customHeight="1"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9.5" customHeight="1"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5"/>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"Физические, юридические лица, осуществляющие проведение дноуглубительных и других работ, связанных с изменением дна и берегов водных объектов, претендующие на получение решения органа местного самоуправления об использовании донного грунта"</v>
      </c>
      <c r="D21" s="43"/>
      <c r="E21" s="43"/>
      <c r="F21" s="43"/>
      <c r="G21" s="43"/>
      <c r="H21" s="43"/>
      <c r="I21" s="43"/>
      <c r="J21" s="43"/>
      <c r="K21" s="43"/>
      <c r="L21" s="43"/>
      <c r="M21" s="43"/>
      <c r="N21" s="43"/>
      <c r="O21" s="43"/>
      <c r="P21" s="43"/>
      <c r="Q21" s="43"/>
      <c r="R21" s="43"/>
      <c r="S21" s="315"/>
      <c r="T21" s="315"/>
      <c r="U21" s="49"/>
      <c r="V21" s="315"/>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5"/>
      <c r="T22" s="315"/>
      <c r="U22" s="49"/>
      <c r="V22" s="315"/>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5"/>
      <c r="T23" s="315"/>
      <c r="U23" s="49"/>
      <c r="V23" s="315"/>
      <c r="X23" s="272"/>
      <c r="Y23" s="272"/>
      <c r="Z23" s="272"/>
      <c r="AA23" s="272"/>
      <c r="AB23" s="272"/>
      <c r="AC23" s="272"/>
    </row>
    <row r="24" spans="1:29" s="52" customFormat="1" ht="134.25" customHeight="1" x14ac:dyDescent="0.25">
      <c r="A24" s="23"/>
      <c r="B24" s="50"/>
      <c r="C24" s="334" t="s">
        <v>62</v>
      </c>
      <c r="D24" s="334" t="s">
        <v>64</v>
      </c>
      <c r="E24" s="334" t="s">
        <v>75</v>
      </c>
      <c r="F24" s="334" t="s">
        <v>1231</v>
      </c>
      <c r="G24" s="334"/>
      <c r="H24" s="334"/>
      <c r="I24" s="334"/>
      <c r="J24" s="334"/>
      <c r="K24" s="334"/>
      <c r="L24" s="334" t="s">
        <v>1300</v>
      </c>
      <c r="M24" s="334" t="s">
        <v>1222</v>
      </c>
      <c r="N24" s="125" t="s">
        <v>1309</v>
      </c>
      <c r="O24" s="125" t="s">
        <v>79</v>
      </c>
      <c r="P24" s="125" t="s">
        <v>1159</v>
      </c>
      <c r="Q24" s="43"/>
      <c r="R24" s="43"/>
      <c r="S24" s="316"/>
      <c r="T24" s="316"/>
      <c r="U24" s="51"/>
      <c r="V24" s="316"/>
      <c r="X24" s="272"/>
      <c r="Y24" s="272"/>
      <c r="Z24" s="272"/>
      <c r="AA24" s="272"/>
      <c r="AB24" s="272"/>
      <c r="AC24" s="272"/>
    </row>
    <row r="25" spans="1:29" s="52" customFormat="1" ht="15.75" x14ac:dyDescent="0.25">
      <c r="A25" s="23"/>
      <c r="B25" s="50"/>
      <c r="C25" s="334"/>
      <c r="D25" s="335"/>
      <c r="E25" s="335"/>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35"/>
      <c r="M25" s="335"/>
      <c r="N25" s="125"/>
      <c r="O25" s="125"/>
      <c r="P25" s="125"/>
      <c r="Q25" s="43"/>
      <c r="R25" s="43"/>
      <c r="S25" s="316"/>
      <c r="T25" s="316"/>
      <c r="U25" s="51"/>
      <c r="V25" s="316"/>
      <c r="X25" s="279" t="s">
        <v>1221</v>
      </c>
      <c r="Y25" s="279" t="s">
        <v>1223</v>
      </c>
      <c r="Z25" s="279" t="s">
        <v>1224</v>
      </c>
      <c r="AA25" s="279" t="s">
        <v>1225</v>
      </c>
      <c r="AB25" s="279" t="s">
        <v>1226</v>
      </c>
      <c r="AC25" s="279" t="s">
        <v>1227</v>
      </c>
    </row>
    <row r="26" spans="1:29" s="37" customFormat="1" ht="228.75" customHeight="1" x14ac:dyDescent="0.25">
      <c r="A26" s="43"/>
      <c r="B26" s="48"/>
      <c r="C26" s="89">
        <f>IF(LEN(D26)&gt;0,1,"")</f>
        <v>1</v>
      </c>
      <c r="D26" s="323" t="s">
        <v>1320</v>
      </c>
      <c r="E26" s="96" t="s">
        <v>78</v>
      </c>
      <c r="F26" s="96">
        <v>1</v>
      </c>
      <c r="G26" s="96">
        <v>1</v>
      </c>
      <c r="H26" s="96">
        <v>1</v>
      </c>
      <c r="I26" s="96">
        <v>1</v>
      </c>
      <c r="J26" s="96">
        <v>1</v>
      </c>
      <c r="K26" s="96">
        <v>1</v>
      </c>
      <c r="L26" s="323" t="s">
        <v>1330</v>
      </c>
      <c r="M26" s="96">
        <v>2</v>
      </c>
      <c r="N26" s="323" t="s">
        <v>1314</v>
      </c>
      <c r="O26" s="97">
        <f>'Шаг 1. Основные исходные данные'!$E$8</f>
        <v>123936.27751530967</v>
      </c>
      <c r="P26" s="97">
        <f>SUM(X26:AC26)</f>
        <v>1893074.6366518978</v>
      </c>
      <c r="Q26" s="43"/>
      <c r="R26" s="43"/>
      <c r="S26" s="315"/>
      <c r="T26" s="315"/>
      <c r="U26" s="49"/>
      <c r="V26" s="315"/>
      <c r="W26" s="281"/>
      <c r="X26" s="282">
        <f>$O26*'Шаг 1. Основные исходные данные'!$E$11*(12/'Шаг 1. Основные исходные данные'!$E$10/8)*F26*$M26*$E$14*X$19</f>
        <v>260666.59229412288</v>
      </c>
      <c r="Y26" s="282">
        <f>IF($E26=Dict!$F$2,0,
$O26*'Шаг 1. Основные исходные данные'!$E$11*(12/'Шаг 1. Основные исходные данные'!$E$10/8)*G26*$M26*$E$14*Y$19)</f>
        <v>280472.0399766303</v>
      </c>
      <c r="Z26" s="277">
        <f>IF($E26=Dict!$F$2,0,
$O26*'Шаг 1. Основные исходные данные'!$E$11*(12/'Шаг 1. Основные исходные данные'!$E$10/8)*H26*$M26*$E$14*Z$19)</f>
        <v>302951.8739807572</v>
      </c>
      <c r="AA26" s="277">
        <f>IF($E26=Dict!$F$2,0,
$O26*'Шаг 1. Основные исходные данные'!$E$11*(12/'Шаг 1. Основные исходные данные'!$E$10/8)*I26*$M26*$E$14*AA$19)</f>
        <v>325197.63008716423</v>
      </c>
      <c r="AB26" s="277">
        <f>IF($E26=Dict!$F$2,0,
$O26*'Шаг 1. Основные исходные данные'!$E$11*(12/'Шаг 1. Основные исходные данные'!$E$10/8)*J26*$M26*$E$14*AB$19)</f>
        <v>349076.89206446474</v>
      </c>
      <c r="AC26" s="277">
        <f>IF($E26=Dict!$F$2,0,
$O26*'Шаг 1. Основные исходные данные'!$E$11*(12/'Шаг 1. Основные исходные данные'!$E$10/8)*K26*$M26*$E$14*AC$19)</f>
        <v>374709.60824875848</v>
      </c>
    </row>
    <row r="27" spans="1:29" s="37" customFormat="1" ht="198.75" customHeight="1" x14ac:dyDescent="0.25">
      <c r="A27" s="43"/>
      <c r="B27" s="48"/>
      <c r="C27" s="89">
        <v>2</v>
      </c>
      <c r="D27" s="323" t="s">
        <v>1321</v>
      </c>
      <c r="E27" s="96" t="s">
        <v>78</v>
      </c>
      <c r="F27" s="96">
        <v>1</v>
      </c>
      <c r="G27" s="96">
        <v>1</v>
      </c>
      <c r="H27" s="96">
        <v>1</v>
      </c>
      <c r="I27" s="96">
        <v>1</v>
      </c>
      <c r="J27" s="96">
        <v>1</v>
      </c>
      <c r="K27" s="96">
        <v>1</v>
      </c>
      <c r="L27" s="323" t="s">
        <v>1330</v>
      </c>
      <c r="M27" s="96">
        <v>0.2</v>
      </c>
      <c r="N27" s="323" t="s">
        <v>1315</v>
      </c>
      <c r="O27" s="97">
        <f>'Шаг 1. Основные исходные данные'!$E$8</f>
        <v>123936.27751530967</v>
      </c>
      <c r="P27" s="97">
        <f>SUM(X27:AC27)</f>
        <v>189307.46366518975</v>
      </c>
      <c r="Q27" s="43"/>
      <c r="R27" s="43"/>
      <c r="S27" s="315"/>
      <c r="T27" s="315"/>
      <c r="U27" s="49"/>
      <c r="V27" s="315"/>
      <c r="W27" s="281"/>
      <c r="X27" s="282">
        <f>$O27*'Шаг 1. Основные исходные данные'!$E$11*(12/'Шаг 1. Основные исходные данные'!$E$10/8)*F27*$M27*$E$14*X$19</f>
        <v>26066.659229412286</v>
      </c>
      <c r="Y27" s="282">
        <f>IF($E27=Dict!$F$2,0,
$O27*'Шаг 1. Основные исходные данные'!$E$11*(12/'Шаг 1. Основные исходные данные'!$E$10/8)*G27*$M27*$E$14*Y$19)</f>
        <v>28047.203997663029</v>
      </c>
      <c r="Z27" s="277">
        <f>IF($E27=Dict!$F$2,0,
$O27*'Шаг 1. Основные исходные данные'!$E$11*(12/'Шаг 1. Основные исходные данные'!$E$10/8)*H27*$M27*$E$14*Z$19)</f>
        <v>30295.187398075719</v>
      </c>
      <c r="AA27" s="277">
        <f>IF($E27=Dict!$F$2,0,
$O27*'Шаг 1. Основные исходные данные'!$E$11*(12/'Шаг 1. Основные исходные данные'!$E$10/8)*I27*$M27*$E$14*AA$19)</f>
        <v>32519.763008716422</v>
      </c>
      <c r="AB27" s="277">
        <f>IF($E27=Dict!$F$2,0,
$O27*'Шаг 1. Основные исходные данные'!$E$11*(12/'Шаг 1. Основные исходные данные'!$E$10/8)*J27*$M27*$E$14*AB$19)</f>
        <v>34907.68920644647</v>
      </c>
      <c r="AC27" s="277">
        <f>IF($E27=Dict!$F$2,0,
$O27*'Шаг 1. Основные исходные данные'!$E$11*(12/'Шаг 1. Основные исходные данные'!$E$10/8)*K27*$M27*$E$14*AC$19)</f>
        <v>37470.960824875845</v>
      </c>
    </row>
    <row r="28" spans="1:29" s="37" customFormat="1" ht="225.75" customHeight="1" x14ac:dyDescent="0.25">
      <c r="A28" s="43"/>
      <c r="B28" s="48"/>
      <c r="C28" s="89">
        <v>3</v>
      </c>
      <c r="D28" s="323" t="s">
        <v>1318</v>
      </c>
      <c r="E28" s="96" t="s">
        <v>78</v>
      </c>
      <c r="F28" s="96">
        <v>1</v>
      </c>
      <c r="G28" s="96">
        <v>1</v>
      </c>
      <c r="H28" s="96">
        <v>1</v>
      </c>
      <c r="I28" s="96">
        <v>1</v>
      </c>
      <c r="J28" s="96">
        <v>1</v>
      </c>
      <c r="K28" s="96">
        <v>1</v>
      </c>
      <c r="L28" s="323" t="s">
        <v>1329</v>
      </c>
      <c r="M28" s="96">
        <v>2</v>
      </c>
      <c r="N28" s="323" t="s">
        <v>1314</v>
      </c>
      <c r="O28" s="97">
        <f>'Шаг 1. Основные исходные данные'!$E$8</f>
        <v>123936.27751530967</v>
      </c>
      <c r="P28" s="97">
        <f>SUM(X28:AC28)</f>
        <v>1893074.6366518978</v>
      </c>
      <c r="Q28" s="43"/>
      <c r="R28" s="43"/>
      <c r="S28" s="315"/>
      <c r="T28" s="315"/>
      <c r="U28" s="49"/>
      <c r="V28" s="315"/>
      <c r="W28" s="281"/>
      <c r="X28" s="282">
        <f>$O28*'Шаг 1. Основные исходные данные'!$E$11*(12/'Шаг 1. Основные исходные данные'!$E$10/8)*F28*$M28*$E$14*X$19</f>
        <v>260666.59229412288</v>
      </c>
      <c r="Y28" s="282">
        <f>IF($E28=Dict!$F$2,0,
$O28*'Шаг 1. Основные исходные данные'!$E$11*(12/'Шаг 1. Основные исходные данные'!$E$10/8)*G28*$M28*$E$14*Y$19)</f>
        <v>280472.0399766303</v>
      </c>
      <c r="Z28" s="277">
        <f>IF($E28=Dict!$F$2,0,
$O28*'Шаг 1. Основные исходные данные'!$E$11*(12/'Шаг 1. Основные исходные данные'!$E$10/8)*H28*$M28*$E$14*Z$19)</f>
        <v>302951.8739807572</v>
      </c>
      <c r="AA28" s="277">
        <f>IF($E28=Dict!$F$2,0,
$O28*'Шаг 1. Основные исходные данные'!$E$11*(12/'Шаг 1. Основные исходные данные'!$E$10/8)*I28*$M28*$E$14*AA$19)</f>
        <v>325197.63008716423</v>
      </c>
      <c r="AB28" s="277">
        <f>IF($E28=Dict!$F$2,0,
$O28*'Шаг 1. Основные исходные данные'!$E$11*(12/'Шаг 1. Основные исходные данные'!$E$10/8)*J28*$M28*$E$14*AB$19)</f>
        <v>349076.89206446474</v>
      </c>
      <c r="AC28" s="277">
        <f>IF($E28=Dict!$F$2,0,
$O28*'Шаг 1. Основные исходные данные'!$E$11*(12/'Шаг 1. Основные исходные данные'!$E$10/8)*K28*$M28*$E$14*AC$19)</f>
        <v>374709.60824875848</v>
      </c>
    </row>
    <row r="29" spans="1:29" s="37" customFormat="1" ht="244.5" customHeight="1" x14ac:dyDescent="0.25">
      <c r="A29" s="43"/>
      <c r="B29" s="48"/>
      <c r="C29" s="89">
        <v>4</v>
      </c>
      <c r="D29" s="323" t="s">
        <v>1319</v>
      </c>
      <c r="E29" s="96" t="s">
        <v>78</v>
      </c>
      <c r="F29" s="96">
        <v>1</v>
      </c>
      <c r="G29" s="96">
        <v>1</v>
      </c>
      <c r="H29" s="96">
        <v>1</v>
      </c>
      <c r="I29" s="96">
        <v>1</v>
      </c>
      <c r="J29" s="96">
        <v>1</v>
      </c>
      <c r="K29" s="96">
        <v>1</v>
      </c>
      <c r="L29" s="323" t="s">
        <v>1331</v>
      </c>
      <c r="M29" s="96">
        <v>0.2</v>
      </c>
      <c r="N29" s="323" t="s">
        <v>1315</v>
      </c>
      <c r="O29" s="97">
        <f>'Шаг 1. Основные исходные данные'!$E$8</f>
        <v>123936.27751530967</v>
      </c>
      <c r="P29" s="97">
        <f>SUM(X29:AC29)</f>
        <v>189307.46366518975</v>
      </c>
      <c r="Q29" s="43"/>
      <c r="R29" s="43"/>
      <c r="S29" s="315"/>
      <c r="T29" s="315"/>
      <c r="U29" s="49"/>
      <c r="V29" s="315"/>
      <c r="W29" s="281"/>
      <c r="X29" s="283">
        <f>$O29*'Шаг 1. Основные исходные данные'!$E$11*(12/'Шаг 1. Основные исходные данные'!$E$10/8)*F29*$M29*$E$14*X$19</f>
        <v>26066.659229412286</v>
      </c>
      <c r="Y29" s="283">
        <f>IF($E29=Dict!$F$2,0,
$O29*'Шаг 1. Основные исходные данные'!$E$11*(12/'Шаг 1. Основные исходные данные'!$E$10/8)*G29*$M29*$E$14*Y$19)</f>
        <v>28047.203997663029</v>
      </c>
      <c r="Z29" s="277">
        <f>IF($E29=Dict!$F$2,0,
$O29*'Шаг 1. Основные исходные данные'!$E$11*(12/'Шаг 1. Основные исходные данные'!$E$10/8)*H29*$M29*$E$14*Z$19)</f>
        <v>30295.187398075719</v>
      </c>
      <c r="AA29" s="277">
        <f>IF($E29=Dict!$F$2,0,
$O29*'Шаг 1. Основные исходные данные'!$E$11*(12/'Шаг 1. Основные исходные данные'!$E$10/8)*I29*$M29*$E$14*AA$19)</f>
        <v>32519.763008716422</v>
      </c>
      <c r="AB29" s="277">
        <f>IF($E29=Dict!$F$2,0,
$O29*'Шаг 1. Основные исходные данные'!$E$11*(12/'Шаг 1. Основные исходные данные'!$E$10/8)*J29*$M29*$E$14*AB$19)</f>
        <v>34907.68920644647</v>
      </c>
      <c r="AC29" s="277">
        <f>IF($E29=Dict!$F$2,0,
$O29*'Шаг 1. Основные исходные данные'!$E$11*(12/'Шаг 1. Основные исходные данные'!$E$10/8)*K29*$M29*$E$14*AC$19)</f>
        <v>37470.960824875845</v>
      </c>
    </row>
    <row r="30" spans="1:29" s="37" customFormat="1" ht="15.75" x14ac:dyDescent="0.25">
      <c r="A30" s="43"/>
      <c r="B30" s="48"/>
      <c r="C30" s="89">
        <v>5</v>
      </c>
      <c r="D30" s="323"/>
      <c r="E30" s="96"/>
      <c r="F30" s="96"/>
      <c r="G30" s="96"/>
      <c r="H30" s="96"/>
      <c r="I30" s="96"/>
      <c r="J30" s="96"/>
      <c r="K30" s="96"/>
      <c r="L30" s="323"/>
      <c r="M30" s="96"/>
      <c r="N30" s="323"/>
      <c r="O30" s="97"/>
      <c r="P30" s="97">
        <f>SUM(X30:AC30)</f>
        <v>0</v>
      </c>
      <c r="Q30" s="43"/>
      <c r="R30" s="43"/>
      <c r="S30" s="315"/>
      <c r="T30" s="315"/>
      <c r="U30" s="49"/>
      <c r="V30" s="315"/>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4164764.200634175</v>
      </c>
      <c r="Q31" s="43"/>
      <c r="R31" s="43"/>
      <c r="S31" s="317"/>
      <c r="T31" s="317"/>
      <c r="U31" s="93"/>
      <c r="V31" s="317"/>
      <c r="X31" s="278">
        <f t="shared" ref="X31:AC31" si="3">SUM(X26:X30)</f>
        <v>573466.50304707035</v>
      </c>
      <c r="Y31" s="278">
        <f t="shared" si="3"/>
        <v>617038.4879485867</v>
      </c>
      <c r="Z31" s="278">
        <f t="shared" si="3"/>
        <v>666494.12275766581</v>
      </c>
      <c r="AA31" s="278">
        <f t="shared" si="3"/>
        <v>715434.78619176126</v>
      </c>
      <c r="AB31" s="278">
        <f t="shared" si="3"/>
        <v>767969.16254182253</v>
      </c>
      <c r="AC31" s="278">
        <f t="shared" si="3"/>
        <v>824361.13814726868</v>
      </c>
    </row>
    <row r="32" spans="1:29" s="37" customFormat="1" ht="15.75" x14ac:dyDescent="0.25">
      <c r="A32" s="43"/>
      <c r="B32" s="48"/>
      <c r="C32" s="43"/>
      <c r="D32" s="43"/>
      <c r="E32" s="43"/>
      <c r="F32" s="43"/>
      <c r="G32" s="43"/>
      <c r="H32" s="43"/>
      <c r="I32" s="43"/>
      <c r="J32" s="43"/>
      <c r="K32" s="43"/>
      <c r="L32" s="43"/>
      <c r="M32" s="43"/>
      <c r="N32" s="43"/>
      <c r="O32" s="43"/>
      <c r="P32" s="43"/>
      <c r="Q32" s="43"/>
      <c r="R32" s="43"/>
      <c r="S32" s="315"/>
      <c r="T32" s="315"/>
      <c r="U32" s="49"/>
      <c r="V32" s="315"/>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5"/>
      <c r="T33" s="315"/>
      <c r="U33" s="49"/>
      <c r="V33" s="315"/>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4" t="s">
        <v>1232</v>
      </c>
      <c r="I34" s="334"/>
      <c r="J34" s="334"/>
      <c r="K34" s="334"/>
      <c r="L34" s="334"/>
      <c r="M34" s="334"/>
      <c r="N34" s="125" t="s">
        <v>1301</v>
      </c>
      <c r="O34" s="125" t="s">
        <v>1169</v>
      </c>
      <c r="P34" s="314" t="s">
        <v>1307</v>
      </c>
      <c r="Q34" s="125" t="s">
        <v>1269</v>
      </c>
      <c r="R34" s="314" t="s">
        <v>1308</v>
      </c>
      <c r="S34" s="125" t="s">
        <v>1166</v>
      </c>
      <c r="T34" s="125" t="s">
        <v>1170</v>
      </c>
      <c r="U34" s="49"/>
      <c r="V34" s="315"/>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4"/>
      <c r="Q35" s="125"/>
      <c r="R35" s="314"/>
      <c r="S35" s="125"/>
      <c r="T35" s="125"/>
      <c r="U35" s="49"/>
      <c r="V35" s="315"/>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5"/>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5"/>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5"/>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5"/>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5"/>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7"/>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5"/>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5"/>
      <c r="U43" s="315"/>
      <c r="V43" s="315"/>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5"/>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2.2.2. Информационные издержки группы объектов 2 - "Физические, юридические лица, осуществляющие проведение дноуглубительных и других работ, связанных с изменением дна и берегов водных объектов, претендующие на получение решения органа местного самоуправления об использовании донного грунта"</v>
      </c>
      <c r="D45" s="43"/>
      <c r="E45" s="43"/>
      <c r="F45" s="43"/>
      <c r="G45" s="43"/>
      <c r="H45" s="43"/>
      <c r="I45" s="43"/>
      <c r="J45" s="43"/>
      <c r="K45" s="43"/>
      <c r="L45" s="43"/>
      <c r="M45" s="43"/>
      <c r="N45" s="43"/>
      <c r="O45" s="43"/>
      <c r="P45" s="43"/>
      <c r="Q45" s="43"/>
      <c r="R45" s="43"/>
      <c r="S45" s="315"/>
      <c r="T45" s="315"/>
      <c r="U45" s="49"/>
      <c r="V45" s="315"/>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5"/>
      <c r="T46" s="315"/>
      <c r="U46" s="49"/>
      <c r="V46" s="315"/>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5"/>
      <c r="T47" s="315"/>
      <c r="U47" s="49"/>
      <c r="V47" s="315"/>
      <c r="X47" s="272"/>
      <c r="Y47" s="272"/>
      <c r="Z47" s="272"/>
      <c r="AA47" s="272"/>
      <c r="AB47" s="272"/>
      <c r="AC47" s="272"/>
    </row>
    <row r="48" spans="1:29" s="52" customFormat="1" ht="132" customHeight="1" x14ac:dyDescent="0.25">
      <c r="A48" s="23"/>
      <c r="B48" s="50"/>
      <c r="C48" s="334" t="s">
        <v>62</v>
      </c>
      <c r="D48" s="334" t="s">
        <v>64</v>
      </c>
      <c r="E48" s="334" t="s">
        <v>75</v>
      </c>
      <c r="F48" s="334" t="s">
        <v>1231</v>
      </c>
      <c r="G48" s="334"/>
      <c r="H48" s="334"/>
      <c r="I48" s="334"/>
      <c r="J48" s="334"/>
      <c r="K48" s="334"/>
      <c r="L48" s="334" t="s">
        <v>1300</v>
      </c>
      <c r="M48" s="334" t="s">
        <v>1222</v>
      </c>
      <c r="N48" s="125" t="s">
        <v>1309</v>
      </c>
      <c r="O48" s="125" t="s">
        <v>79</v>
      </c>
      <c r="P48" s="125" t="s">
        <v>1159</v>
      </c>
      <c r="Q48" s="43"/>
      <c r="R48" s="43"/>
      <c r="S48" s="316"/>
      <c r="T48" s="316"/>
      <c r="U48" s="51"/>
      <c r="V48" s="316"/>
      <c r="X48" s="272"/>
      <c r="Y48" s="272"/>
      <c r="Z48" s="272"/>
      <c r="AA48" s="272"/>
      <c r="AB48" s="272"/>
      <c r="AC48" s="272"/>
    </row>
    <row r="49" spans="1:29" s="52" customFormat="1" ht="15.75" x14ac:dyDescent="0.25">
      <c r="A49" s="23"/>
      <c r="B49" s="50"/>
      <c r="C49" s="334"/>
      <c r="D49" s="335"/>
      <c r="E49" s="335"/>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35"/>
      <c r="M49" s="335"/>
      <c r="N49" s="125"/>
      <c r="O49" s="125"/>
      <c r="P49" s="125"/>
      <c r="Q49" s="43"/>
      <c r="R49" s="43"/>
      <c r="S49" s="316"/>
      <c r="T49" s="316"/>
      <c r="U49" s="51"/>
      <c r="V49" s="316"/>
      <c r="X49" s="279" t="s">
        <v>1221</v>
      </c>
      <c r="Y49" s="279" t="s">
        <v>1223</v>
      </c>
      <c r="Z49" s="279" t="s">
        <v>1224</v>
      </c>
      <c r="AA49" s="279" t="s">
        <v>1225</v>
      </c>
      <c r="AB49" s="279" t="s">
        <v>1226</v>
      </c>
      <c r="AC49" s="279" t="s">
        <v>1227</v>
      </c>
    </row>
    <row r="50" spans="1:29" s="37" customFormat="1" ht="197.25" customHeight="1" x14ac:dyDescent="0.25">
      <c r="A50" s="43"/>
      <c r="B50" s="48"/>
      <c r="C50" s="89">
        <f>IF(LEN(D50)&gt;0,1,"")</f>
        <v>1</v>
      </c>
      <c r="D50" s="323" t="s">
        <v>1323</v>
      </c>
      <c r="E50" s="96" t="s">
        <v>78</v>
      </c>
      <c r="F50" s="96">
        <v>1</v>
      </c>
      <c r="G50" s="96">
        <v>1</v>
      </c>
      <c r="H50" s="96">
        <v>1</v>
      </c>
      <c r="I50" s="96">
        <v>1</v>
      </c>
      <c r="J50" s="96">
        <v>1</v>
      </c>
      <c r="K50" s="96">
        <v>1</v>
      </c>
      <c r="L50" s="323" t="s">
        <v>1328</v>
      </c>
      <c r="M50" s="96">
        <v>2</v>
      </c>
      <c r="N50" s="323" t="s">
        <v>1314</v>
      </c>
      <c r="O50" s="97">
        <f>'Шаг 1. Основные исходные данные'!$E$8</f>
        <v>123936.27751530967</v>
      </c>
      <c r="P50" s="97">
        <f>SUM(X50:AC50)</f>
        <v>1893074.6366518978</v>
      </c>
      <c r="Q50" s="43"/>
      <c r="R50" s="43"/>
      <c r="S50" s="315"/>
      <c r="T50" s="315"/>
      <c r="U50" s="49"/>
      <c r="V50" s="315"/>
      <c r="W50" s="281"/>
      <c r="X50" s="283">
        <f>$O50*'Шаг 1. Основные исходные данные'!$E$11*(12/'Шаг 1. Основные исходные данные'!$E$10/8)*F50*$M50*$E$15*X$19</f>
        <v>260666.59229412288</v>
      </c>
      <c r="Y50" s="283">
        <f>IF($E50=Dict!$F$2,0,
$O50*'Шаг 1. Основные исходные данные'!$E$11*(12/'Шаг 1. Основные исходные данные'!$E$10/8)*G50*$M50*$E$15*Y$19)</f>
        <v>280472.0399766303</v>
      </c>
      <c r="Z50" s="283">
        <f>IF($E50=Dict!$F$2,0,
$O50*'Шаг 1. Основные исходные данные'!$E$11*(12/'Шаг 1. Основные исходные данные'!$E$10/8)*H50*$M50*$E$15*Z$19)</f>
        <v>302951.8739807572</v>
      </c>
      <c r="AA50" s="283">
        <f>IF($E50=Dict!$F$2,0,
$O50*'Шаг 1. Основные исходные данные'!$E$11*(12/'Шаг 1. Основные исходные данные'!$E$10/8)*I50*$M50*$E$15*AA$19)</f>
        <v>325197.63008716423</v>
      </c>
      <c r="AB50" s="283">
        <f>IF($E50=Dict!$F$2,0,
$O50*'Шаг 1. Основные исходные данные'!$E$11*(12/'Шаг 1. Основные исходные данные'!$E$10/8)*J50*$M50*$E$15*AB$19)</f>
        <v>349076.89206446474</v>
      </c>
      <c r="AC50" s="283">
        <f>IF($E50=Dict!$F$2,0,
$O50*'Шаг 1. Основные исходные данные'!$E$11*(12/'Шаг 1. Основные исходные данные'!$E$10/8)*K50*$M50*$E$15*AC$19)</f>
        <v>374709.60824875848</v>
      </c>
    </row>
    <row r="51" spans="1:29" s="37" customFormat="1" ht="189" x14ac:dyDescent="0.25">
      <c r="A51" s="43"/>
      <c r="B51" s="48"/>
      <c r="C51" s="89">
        <v>2</v>
      </c>
      <c r="D51" s="323" t="s">
        <v>1324</v>
      </c>
      <c r="E51" s="96" t="s">
        <v>78</v>
      </c>
      <c r="F51" s="96">
        <v>1</v>
      </c>
      <c r="G51" s="96">
        <v>1</v>
      </c>
      <c r="H51" s="96">
        <v>1</v>
      </c>
      <c r="I51" s="96">
        <v>1</v>
      </c>
      <c r="J51" s="96">
        <v>1</v>
      </c>
      <c r="K51" s="96">
        <v>1</v>
      </c>
      <c r="L51" s="323" t="s">
        <v>1327</v>
      </c>
      <c r="M51" s="96">
        <v>0.2</v>
      </c>
      <c r="N51" s="323" t="s">
        <v>1315</v>
      </c>
      <c r="O51" s="97">
        <f>'Шаг 1. Основные исходные данные'!$E$8</f>
        <v>123936.27751530967</v>
      </c>
      <c r="P51" s="97">
        <f>SUM(X51:AC51)</f>
        <v>189307.46366518975</v>
      </c>
      <c r="Q51" s="43"/>
      <c r="R51" s="43"/>
      <c r="S51" s="315"/>
      <c r="T51" s="315"/>
      <c r="U51" s="49"/>
      <c r="V51" s="315"/>
      <c r="W51" s="281"/>
      <c r="X51" s="283">
        <f>$O51*'Шаг 1. Основные исходные данные'!$E$11*(12/'Шаг 1. Основные исходные данные'!$E$10/8)*F51*$M51*$E$15*X$19</f>
        <v>26066.659229412286</v>
      </c>
      <c r="Y51" s="283">
        <f>IF($E51=Dict!$F$2,0,
$O51*'Шаг 1. Основные исходные данные'!$E$11*(12/'Шаг 1. Основные исходные данные'!$E$10/8)*G51*$M51*$E$15*Y$19)</f>
        <v>28047.203997663029</v>
      </c>
      <c r="Z51" s="283">
        <f>IF($E51=Dict!$F$2,0,
$O51*'Шаг 1. Основные исходные данные'!$E$11*(12/'Шаг 1. Основные исходные данные'!$E$10/8)*H51*$M51*$E$15*Z$19)</f>
        <v>30295.187398075719</v>
      </c>
      <c r="AA51" s="283">
        <f>IF($E51=Dict!$F$2,0,
$O51*'Шаг 1. Основные исходные данные'!$E$11*(12/'Шаг 1. Основные исходные данные'!$E$10/8)*I51*$M51*$E$15*AA$19)</f>
        <v>32519.763008716422</v>
      </c>
      <c r="AB51" s="283">
        <f>IF($E51=Dict!$F$2,0,
$O51*'Шаг 1. Основные исходные данные'!$E$11*(12/'Шаг 1. Основные исходные данные'!$E$10/8)*J51*$M51*$E$15*AB$19)</f>
        <v>34907.68920644647</v>
      </c>
      <c r="AC51" s="283">
        <f>IF($E51=Dict!$F$2,0,
$O51*'Шаг 1. Основные исходные данные'!$E$11*(12/'Шаг 1. Основные исходные данные'!$E$10/8)*K51*$M51*$E$15*AC$19)</f>
        <v>37470.960824875845</v>
      </c>
    </row>
    <row r="52" spans="1:29" s="37" customFormat="1" ht="204.75" x14ac:dyDescent="0.25">
      <c r="A52" s="43"/>
      <c r="B52" s="48"/>
      <c r="C52" s="89">
        <f>IF(LEN(D52)&gt;0,C51+1,"")</f>
        <v>3</v>
      </c>
      <c r="D52" s="323" t="s">
        <v>1325</v>
      </c>
      <c r="E52" s="96" t="s">
        <v>78</v>
      </c>
      <c r="F52" s="96">
        <v>1</v>
      </c>
      <c r="G52" s="96">
        <v>1</v>
      </c>
      <c r="H52" s="96">
        <v>1</v>
      </c>
      <c r="I52" s="96">
        <v>1</v>
      </c>
      <c r="J52" s="96">
        <v>1</v>
      </c>
      <c r="K52" s="96">
        <v>1</v>
      </c>
      <c r="L52" s="323" t="s">
        <v>1326</v>
      </c>
      <c r="M52" s="96">
        <v>0.2</v>
      </c>
      <c r="N52" s="323" t="s">
        <v>1315</v>
      </c>
      <c r="O52" s="97">
        <f>'Шаг 1. Основные исходные данные'!$E$8</f>
        <v>123936.27751530967</v>
      </c>
      <c r="P52" s="97">
        <f>SUM(X52:AC52)</f>
        <v>189307.46366518975</v>
      </c>
      <c r="Q52" s="43"/>
      <c r="R52" s="43"/>
      <c r="S52" s="315"/>
      <c r="T52" s="315"/>
      <c r="U52" s="49"/>
      <c r="V52" s="315"/>
      <c r="X52" s="283">
        <f>$O52*'Шаг 1. Основные исходные данные'!$E$11*(12/'Шаг 1. Основные исходные данные'!$E$10/8)*F52*$M52*$E$15*X$19</f>
        <v>26066.659229412286</v>
      </c>
      <c r="Y52" s="283">
        <f>IF($E52=Dict!$F$2,0,
$O52*'Шаг 1. Основные исходные данные'!$E$11*(12/'Шаг 1. Основные исходные данные'!$E$10/8)*G52*$M52*$E$15*Y$19)</f>
        <v>28047.203997663029</v>
      </c>
      <c r="Z52" s="283">
        <f>IF($E52=Dict!$F$2,0,
$O52*'Шаг 1. Основные исходные данные'!$E$11*(12/'Шаг 1. Основные исходные данные'!$E$10/8)*H52*$M52*$E$15*Z$19)</f>
        <v>30295.187398075719</v>
      </c>
      <c r="AA52" s="283">
        <f>IF($E52=Dict!$F$2,0,
$O52*'Шаг 1. Основные исходные данные'!$E$11*(12/'Шаг 1. Основные исходные данные'!$E$10/8)*I52*$M52*$E$15*AA$19)</f>
        <v>32519.763008716422</v>
      </c>
      <c r="AB52" s="283">
        <f>IF($E52=Dict!$F$2,0,
$O52*'Шаг 1. Основные исходные данные'!$E$11*(12/'Шаг 1. Основные исходные данные'!$E$10/8)*J52*$M52*$E$15*AB$19)</f>
        <v>34907.68920644647</v>
      </c>
      <c r="AC52" s="283">
        <f>IF($E52=Dict!$F$2,0,
$O52*'Шаг 1. Основные исходные данные'!$E$11*(12/'Шаг 1. Основные исходные данные'!$E$10/8)*K52*$M52*$E$15*AC$19)</f>
        <v>37470.960824875845</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123936.27751530967</v>
      </c>
      <c r="P53" s="97">
        <f>SUM(X53:AC53)</f>
        <v>0</v>
      </c>
      <c r="Q53" s="43"/>
      <c r="R53" s="43"/>
      <c r="S53" s="315"/>
      <c r="T53" s="315"/>
      <c r="U53" s="49"/>
      <c r="V53" s="315"/>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123936.27751530967</v>
      </c>
      <c r="P54" s="97">
        <f>SUM(X54:AC54)</f>
        <v>0</v>
      </c>
      <c r="Q54" s="43"/>
      <c r="R54" s="43"/>
      <c r="S54" s="315"/>
      <c r="T54" s="315"/>
      <c r="U54" s="49"/>
      <c r="V54" s="315"/>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2271689.5639822772</v>
      </c>
      <c r="Q55" s="43"/>
      <c r="R55" s="43"/>
      <c r="S55" s="317"/>
      <c r="T55" s="317"/>
      <c r="U55" s="93"/>
      <c r="V55" s="317"/>
      <c r="X55" s="278">
        <f t="shared" ref="X55:AC55" si="5">SUM(X50:X54)</f>
        <v>312799.91075294744</v>
      </c>
      <c r="Y55" s="278">
        <f t="shared" si="5"/>
        <v>336566.4479719564</v>
      </c>
      <c r="Z55" s="278">
        <f t="shared" si="5"/>
        <v>363542.24877690861</v>
      </c>
      <c r="AA55" s="278">
        <f t="shared" si="5"/>
        <v>390237.15610459703</v>
      </c>
      <c r="AB55" s="278">
        <f t="shared" si="5"/>
        <v>418892.27047735767</v>
      </c>
      <c r="AC55" s="278">
        <f t="shared" si="5"/>
        <v>449651.5298985102</v>
      </c>
    </row>
    <row r="56" spans="1:29" s="37" customFormat="1" ht="15.75" x14ac:dyDescent="0.25">
      <c r="A56" s="43"/>
      <c r="B56" s="48"/>
      <c r="C56" s="43"/>
      <c r="D56" s="43"/>
      <c r="E56" s="43"/>
      <c r="F56" s="43"/>
      <c r="G56" s="43"/>
      <c r="H56" s="43"/>
      <c r="I56" s="43"/>
      <c r="J56" s="43"/>
      <c r="K56" s="43"/>
      <c r="L56" s="43"/>
      <c r="M56" s="43"/>
      <c r="N56" s="43"/>
      <c r="O56" s="43"/>
      <c r="P56" s="43"/>
      <c r="Q56" s="43"/>
      <c r="R56" s="43"/>
      <c r="S56" s="315"/>
      <c r="T56" s="315"/>
      <c r="U56" s="49"/>
      <c r="V56" s="315"/>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5"/>
      <c r="T57" s="315"/>
      <c r="U57" s="49"/>
      <c r="V57" s="315"/>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4" t="s">
        <v>1232</v>
      </c>
      <c r="I58" s="334"/>
      <c r="J58" s="334"/>
      <c r="K58" s="334"/>
      <c r="L58" s="334"/>
      <c r="M58" s="334"/>
      <c r="N58" s="125" t="s">
        <v>1301</v>
      </c>
      <c r="O58" s="125" t="s">
        <v>1169</v>
      </c>
      <c r="P58" s="314" t="s">
        <v>1307</v>
      </c>
      <c r="Q58" s="125" t="s">
        <v>1269</v>
      </c>
      <c r="R58" s="314" t="s">
        <v>1308</v>
      </c>
      <c r="S58" s="125" t="s">
        <v>1166</v>
      </c>
      <c r="T58" s="125" t="s">
        <v>1170</v>
      </c>
      <c r="U58" s="49"/>
      <c r="V58" s="315"/>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4"/>
      <c r="Q59" s="125"/>
      <c r="R59" s="314"/>
      <c r="S59" s="125"/>
      <c r="T59" s="125"/>
      <c r="U59" s="49"/>
      <c r="V59" s="315"/>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5"/>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5"/>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5"/>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5"/>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5"/>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7"/>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5"/>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5"/>
      <c r="U67" s="315"/>
      <c r="V67" s="315"/>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5"/>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5"/>
      <c r="T69" s="315"/>
      <c r="U69" s="49"/>
      <c r="V69" s="315"/>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5"/>
      <c r="T70" s="315"/>
      <c r="U70" s="49"/>
      <c r="V70" s="315"/>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5"/>
      <c r="T71" s="315"/>
      <c r="U71" s="49"/>
      <c r="V71" s="315"/>
      <c r="X71" s="272"/>
      <c r="Y71" s="272"/>
      <c r="Z71" s="272"/>
      <c r="AA71" s="272"/>
      <c r="AB71" s="272"/>
      <c r="AC71" s="272"/>
    </row>
    <row r="72" spans="1:29" s="52" customFormat="1" ht="129.75" customHeight="1" x14ac:dyDescent="0.25">
      <c r="A72" s="23"/>
      <c r="B72" s="50"/>
      <c r="C72" s="334" t="s">
        <v>62</v>
      </c>
      <c r="D72" s="334" t="s">
        <v>64</v>
      </c>
      <c r="E72" s="334" t="s">
        <v>75</v>
      </c>
      <c r="F72" s="334" t="s">
        <v>1231</v>
      </c>
      <c r="G72" s="334"/>
      <c r="H72" s="334"/>
      <c r="I72" s="334"/>
      <c r="J72" s="334"/>
      <c r="K72" s="334"/>
      <c r="L72" s="334" t="s">
        <v>1300</v>
      </c>
      <c r="M72" s="334" t="s">
        <v>1222</v>
      </c>
      <c r="N72" s="125" t="s">
        <v>1309</v>
      </c>
      <c r="O72" s="125" t="s">
        <v>79</v>
      </c>
      <c r="P72" s="125" t="s">
        <v>1159</v>
      </c>
      <c r="Q72" s="43"/>
      <c r="R72" s="43"/>
      <c r="S72" s="316"/>
      <c r="T72" s="316"/>
      <c r="U72" s="51"/>
      <c r="V72" s="316"/>
      <c r="X72" s="272"/>
      <c r="Y72" s="272"/>
      <c r="Z72" s="272"/>
      <c r="AA72" s="272"/>
      <c r="AB72" s="272"/>
      <c r="AC72" s="272"/>
    </row>
    <row r="73" spans="1:29" s="52" customFormat="1" ht="15.75" x14ac:dyDescent="0.25">
      <c r="A73" s="23"/>
      <c r="B73" s="50"/>
      <c r="C73" s="334"/>
      <c r="D73" s="335"/>
      <c r="E73" s="335"/>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35"/>
      <c r="M73" s="335"/>
      <c r="N73" s="125"/>
      <c r="O73" s="125"/>
      <c r="P73" s="125"/>
      <c r="Q73" s="43"/>
      <c r="R73" s="43"/>
      <c r="S73" s="316"/>
      <c r="T73" s="316"/>
      <c r="U73" s="51"/>
      <c r="V73" s="316"/>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123936.27751530967</v>
      </c>
      <c r="P74" s="97">
        <f>SUM(X74:AC74)</f>
        <v>0</v>
      </c>
      <c r="Q74" s="43"/>
      <c r="R74" s="43"/>
      <c r="S74" s="315"/>
      <c r="T74" s="315"/>
      <c r="U74" s="49"/>
      <c r="V74" s="315"/>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123936.27751530967</v>
      </c>
      <c r="P75" s="97">
        <f>SUM(X75:AC75)</f>
        <v>0</v>
      </c>
      <c r="Q75" s="43"/>
      <c r="R75" s="43"/>
      <c r="S75" s="315"/>
      <c r="T75" s="315"/>
      <c r="U75" s="49"/>
      <c r="V75" s="315"/>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123936.27751530967</v>
      </c>
      <c r="P76" s="97">
        <f>SUM(X76:AC76)</f>
        <v>0</v>
      </c>
      <c r="Q76" s="43"/>
      <c r="R76" s="43"/>
      <c r="S76" s="315"/>
      <c r="T76" s="315"/>
      <c r="U76" s="49"/>
      <c r="V76" s="315"/>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123936.27751530967</v>
      </c>
      <c r="P77" s="97">
        <f>SUM(X77:AC77)</f>
        <v>0</v>
      </c>
      <c r="Q77" s="43"/>
      <c r="R77" s="43"/>
      <c r="S77" s="315"/>
      <c r="T77" s="315"/>
      <c r="U77" s="49"/>
      <c r="V77" s="315"/>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123936.27751530967</v>
      </c>
      <c r="P78" s="97">
        <f>SUM(X78:AC78)</f>
        <v>0</v>
      </c>
      <c r="Q78" s="43"/>
      <c r="R78" s="43"/>
      <c r="S78" s="315"/>
      <c r="T78" s="315"/>
      <c r="U78" s="49"/>
      <c r="V78" s="315"/>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7"/>
      <c r="T79" s="317"/>
      <c r="U79" s="93"/>
      <c r="V79" s="317"/>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5"/>
      <c r="T80" s="315"/>
      <c r="U80" s="49"/>
      <c r="V80" s="315"/>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5"/>
      <c r="T81" s="315"/>
      <c r="U81" s="49"/>
      <c r="V81" s="315"/>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4" t="s">
        <v>1232</v>
      </c>
      <c r="I82" s="334"/>
      <c r="J82" s="334"/>
      <c r="K82" s="334"/>
      <c r="L82" s="334"/>
      <c r="M82" s="334"/>
      <c r="N82" s="125" t="s">
        <v>1301</v>
      </c>
      <c r="O82" s="125" t="s">
        <v>1169</v>
      </c>
      <c r="P82" s="314" t="s">
        <v>1307</v>
      </c>
      <c r="Q82" s="125" t="s">
        <v>1269</v>
      </c>
      <c r="R82" s="314" t="s">
        <v>1308</v>
      </c>
      <c r="S82" s="125" t="s">
        <v>1166</v>
      </c>
      <c r="T82" s="125" t="s">
        <v>1170</v>
      </c>
      <c r="U82" s="49"/>
      <c r="V82" s="315"/>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4"/>
      <c r="Q83" s="125"/>
      <c r="R83" s="314"/>
      <c r="S83" s="125"/>
      <c r="T83" s="125"/>
      <c r="U83" s="49"/>
      <c r="V83" s="315"/>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5"/>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5"/>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5"/>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5"/>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5"/>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7"/>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5"/>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5"/>
      <c r="U91" s="315"/>
      <c r="V91" s="315"/>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5"/>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5"/>
      <c r="T93" s="315"/>
      <c r="U93" s="49"/>
      <c r="V93" s="315"/>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5"/>
      <c r="T94" s="315"/>
      <c r="U94" s="49"/>
      <c r="V94" s="315"/>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5"/>
      <c r="T95" s="315"/>
      <c r="U95" s="49"/>
      <c r="V95" s="315"/>
      <c r="X95" s="272"/>
      <c r="Y95" s="272"/>
      <c r="Z95" s="272"/>
      <c r="AA95" s="272"/>
      <c r="AB95" s="272"/>
      <c r="AC95" s="272"/>
    </row>
    <row r="96" spans="1:29" s="52" customFormat="1" ht="129.75" customHeight="1" x14ac:dyDescent="0.25">
      <c r="A96" s="23"/>
      <c r="B96" s="50"/>
      <c r="C96" s="334" t="s">
        <v>62</v>
      </c>
      <c r="D96" s="334" t="s">
        <v>64</v>
      </c>
      <c r="E96" s="334" t="s">
        <v>75</v>
      </c>
      <c r="F96" s="334" t="s">
        <v>1231</v>
      </c>
      <c r="G96" s="334"/>
      <c r="H96" s="334"/>
      <c r="I96" s="334"/>
      <c r="J96" s="334"/>
      <c r="K96" s="334"/>
      <c r="L96" s="334" t="s">
        <v>1300</v>
      </c>
      <c r="M96" s="334" t="s">
        <v>1222</v>
      </c>
      <c r="N96" s="125" t="s">
        <v>1309</v>
      </c>
      <c r="O96" s="125" t="s">
        <v>79</v>
      </c>
      <c r="P96" s="125" t="s">
        <v>1159</v>
      </c>
      <c r="Q96" s="43"/>
      <c r="R96" s="43"/>
      <c r="S96" s="316"/>
      <c r="T96" s="316"/>
      <c r="U96" s="51"/>
      <c r="V96" s="316"/>
      <c r="X96" s="272"/>
      <c r="Y96" s="272"/>
      <c r="Z96" s="272"/>
      <c r="AA96" s="272"/>
      <c r="AB96" s="272"/>
      <c r="AC96" s="272"/>
    </row>
    <row r="97" spans="1:29" s="52" customFormat="1" ht="15.75" x14ac:dyDescent="0.25">
      <c r="A97" s="23"/>
      <c r="B97" s="50"/>
      <c r="C97" s="334"/>
      <c r="D97" s="335"/>
      <c r="E97" s="335"/>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35"/>
      <c r="M97" s="335"/>
      <c r="N97" s="125"/>
      <c r="O97" s="125"/>
      <c r="P97" s="125"/>
      <c r="Q97" s="43"/>
      <c r="R97" s="43"/>
      <c r="S97" s="316"/>
      <c r="T97" s="316"/>
      <c r="U97" s="51"/>
      <c r="V97" s="316"/>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123936.27751530967</v>
      </c>
      <c r="P98" s="97">
        <f>SUM(X98:AC98)</f>
        <v>0</v>
      </c>
      <c r="Q98" s="43"/>
      <c r="R98" s="43"/>
      <c r="S98" s="315"/>
      <c r="T98" s="315"/>
      <c r="U98" s="49"/>
      <c r="V98" s="315"/>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123936.27751530967</v>
      </c>
      <c r="P99" s="97">
        <f>SUM(X99:AC99)</f>
        <v>0</v>
      </c>
      <c r="Q99" s="43"/>
      <c r="R99" s="43"/>
      <c r="S99" s="315"/>
      <c r="T99" s="315"/>
      <c r="U99" s="49"/>
      <c r="V99" s="315"/>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123936.27751530967</v>
      </c>
      <c r="P100" s="97">
        <f>SUM(X100:AC100)</f>
        <v>0</v>
      </c>
      <c r="Q100" s="43"/>
      <c r="R100" s="43"/>
      <c r="S100" s="315"/>
      <c r="T100" s="315"/>
      <c r="U100" s="49"/>
      <c r="V100" s="315"/>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123936.27751530967</v>
      </c>
      <c r="P101" s="97">
        <f>SUM(X101:AC101)</f>
        <v>0</v>
      </c>
      <c r="Q101" s="43"/>
      <c r="R101" s="43"/>
      <c r="S101" s="315"/>
      <c r="T101" s="315"/>
      <c r="U101" s="49"/>
      <c r="V101" s="315"/>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123936.27751530967</v>
      </c>
      <c r="P102" s="97">
        <f>SUM(X102:AC102)</f>
        <v>0</v>
      </c>
      <c r="Q102" s="43"/>
      <c r="R102" s="43"/>
      <c r="S102" s="315"/>
      <c r="T102" s="315"/>
      <c r="U102" s="49"/>
      <c r="V102" s="315"/>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7"/>
      <c r="T103" s="317"/>
      <c r="U103" s="93"/>
      <c r="V103" s="317"/>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5"/>
      <c r="T104" s="315"/>
      <c r="U104" s="49"/>
      <c r="V104" s="315"/>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5"/>
      <c r="T105" s="315"/>
      <c r="U105" s="49"/>
      <c r="V105" s="315"/>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4" t="s">
        <v>1232</v>
      </c>
      <c r="I106" s="334"/>
      <c r="J106" s="334"/>
      <c r="K106" s="334"/>
      <c r="L106" s="334"/>
      <c r="M106" s="334"/>
      <c r="N106" s="125" t="s">
        <v>1301</v>
      </c>
      <c r="O106" s="125" t="s">
        <v>1169</v>
      </c>
      <c r="P106" s="314" t="s">
        <v>1307</v>
      </c>
      <c r="Q106" s="125" t="s">
        <v>1269</v>
      </c>
      <c r="R106" s="314" t="s">
        <v>1308</v>
      </c>
      <c r="S106" s="125" t="s">
        <v>1166</v>
      </c>
      <c r="T106" s="125" t="s">
        <v>1170</v>
      </c>
      <c r="U106" s="49"/>
      <c r="V106" s="315"/>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4"/>
      <c r="Q107" s="125"/>
      <c r="R107" s="314"/>
      <c r="S107" s="125"/>
      <c r="T107" s="125"/>
      <c r="U107" s="49"/>
      <c r="V107" s="315"/>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5"/>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5"/>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5"/>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5"/>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5"/>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7"/>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5"/>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5"/>
      <c r="U115" s="315"/>
      <c r="V115" s="315"/>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5"/>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5"/>
      <c r="T117" s="315"/>
      <c r="U117" s="49"/>
      <c r="V117" s="315"/>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5"/>
      <c r="T118" s="315"/>
      <c r="U118" s="49"/>
      <c r="V118" s="315"/>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5"/>
      <c r="T119" s="315"/>
      <c r="U119" s="49"/>
      <c r="V119" s="315"/>
      <c r="X119" s="272"/>
      <c r="Y119" s="272"/>
      <c r="Z119" s="272"/>
      <c r="AA119" s="272"/>
      <c r="AB119" s="272"/>
      <c r="AC119" s="272"/>
    </row>
    <row r="120" spans="1:29" s="52" customFormat="1" ht="132.75" customHeight="1" x14ac:dyDescent="0.25">
      <c r="A120" s="23"/>
      <c r="B120" s="50"/>
      <c r="C120" s="334" t="s">
        <v>62</v>
      </c>
      <c r="D120" s="334" t="s">
        <v>64</v>
      </c>
      <c r="E120" s="334" t="s">
        <v>75</v>
      </c>
      <c r="F120" s="334" t="s">
        <v>1231</v>
      </c>
      <c r="G120" s="334"/>
      <c r="H120" s="334"/>
      <c r="I120" s="334"/>
      <c r="J120" s="334"/>
      <c r="K120" s="334"/>
      <c r="L120" s="334" t="s">
        <v>1300</v>
      </c>
      <c r="M120" s="334" t="s">
        <v>1222</v>
      </c>
      <c r="N120" s="125" t="s">
        <v>1309</v>
      </c>
      <c r="O120" s="125" t="s">
        <v>79</v>
      </c>
      <c r="P120" s="125" t="s">
        <v>1159</v>
      </c>
      <c r="Q120" s="43"/>
      <c r="R120" s="43"/>
      <c r="S120" s="316"/>
      <c r="T120" s="316"/>
      <c r="U120" s="51"/>
      <c r="V120" s="316"/>
      <c r="X120" s="272"/>
      <c r="Y120" s="272"/>
      <c r="Z120" s="272"/>
      <c r="AA120" s="272"/>
      <c r="AB120" s="272"/>
      <c r="AC120" s="272"/>
    </row>
    <row r="121" spans="1:29" s="52" customFormat="1" ht="15.75" x14ac:dyDescent="0.25">
      <c r="A121" s="23"/>
      <c r="B121" s="50"/>
      <c r="C121" s="334"/>
      <c r="D121" s="335"/>
      <c r="E121" s="335"/>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35"/>
      <c r="M121" s="335"/>
      <c r="N121" s="125"/>
      <c r="O121" s="125"/>
      <c r="P121" s="125"/>
      <c r="Q121" s="43"/>
      <c r="R121" s="43"/>
      <c r="S121" s="316"/>
      <c r="T121" s="316"/>
      <c r="U121" s="51"/>
      <c r="V121" s="316"/>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123936.27751530967</v>
      </c>
      <c r="P122" s="97">
        <f>SUM(X122:AC122)</f>
        <v>0</v>
      </c>
      <c r="Q122" s="43"/>
      <c r="R122" s="43"/>
      <c r="S122" s="315"/>
      <c r="T122" s="315"/>
      <c r="U122" s="49"/>
      <c r="V122" s="315"/>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123936.27751530967</v>
      </c>
      <c r="P123" s="97">
        <f>SUM(X123:AC123)</f>
        <v>0</v>
      </c>
      <c r="Q123" s="43"/>
      <c r="R123" s="43"/>
      <c r="S123" s="315"/>
      <c r="T123" s="315"/>
      <c r="U123" s="49"/>
      <c r="V123" s="315"/>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123936.27751530967</v>
      </c>
      <c r="P124" s="97">
        <f>SUM(X124:AC124)</f>
        <v>0</v>
      </c>
      <c r="Q124" s="43"/>
      <c r="R124" s="43"/>
      <c r="S124" s="315"/>
      <c r="T124" s="315"/>
      <c r="U124" s="49"/>
      <c r="V124" s="315"/>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123936.27751530967</v>
      </c>
      <c r="P125" s="97">
        <f>SUM(X125:AC125)</f>
        <v>0</v>
      </c>
      <c r="Q125" s="43"/>
      <c r="R125" s="43"/>
      <c r="S125" s="315"/>
      <c r="T125" s="315"/>
      <c r="U125" s="49"/>
      <c r="V125" s="315"/>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123936.27751530967</v>
      </c>
      <c r="P126" s="97">
        <f>SUM(X126:AC126)</f>
        <v>0</v>
      </c>
      <c r="Q126" s="43"/>
      <c r="R126" s="43"/>
      <c r="S126" s="315"/>
      <c r="T126" s="315"/>
      <c r="U126" s="49"/>
      <c r="V126" s="315"/>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7"/>
      <c r="T127" s="317"/>
      <c r="U127" s="93"/>
      <c r="V127" s="317"/>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5"/>
      <c r="T128" s="315"/>
      <c r="U128" s="49"/>
      <c r="V128" s="315"/>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5"/>
      <c r="T129" s="315"/>
      <c r="U129" s="49"/>
      <c r="V129" s="315"/>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4" t="s">
        <v>1232</v>
      </c>
      <c r="I130" s="334"/>
      <c r="J130" s="334"/>
      <c r="K130" s="334"/>
      <c r="L130" s="334"/>
      <c r="M130" s="334"/>
      <c r="N130" s="125" t="s">
        <v>1301</v>
      </c>
      <c r="O130" s="125" t="s">
        <v>1169</v>
      </c>
      <c r="P130" s="314" t="s">
        <v>1307</v>
      </c>
      <c r="Q130" s="125" t="s">
        <v>1269</v>
      </c>
      <c r="R130" s="314" t="s">
        <v>1308</v>
      </c>
      <c r="S130" s="125" t="s">
        <v>1166</v>
      </c>
      <c r="T130" s="125" t="s">
        <v>1170</v>
      </c>
      <c r="U130" s="49"/>
      <c r="V130" s="315"/>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4"/>
      <c r="Q131" s="125"/>
      <c r="R131" s="314"/>
      <c r="S131" s="125"/>
      <c r="T131" s="125"/>
      <c r="U131" s="49"/>
      <c r="V131" s="315"/>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5"/>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5"/>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5"/>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5"/>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5"/>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7"/>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5"/>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1"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24"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20"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6"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12"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42"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5"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21"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7"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13"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7" id="{0394292F-DF52-4B15-A8C5-8D6CB7C2D865}">
            <xm:f>OR($E26=Dict!$F$2,G$25="-")</xm:f>
            <x14:dxf>
              <fill>
                <patternFill patternType="lightUp"/>
              </fill>
            </x14:dxf>
          </x14:cfRule>
          <xm:sqref>G26:K26 G50:K50 G74:K78 G98:K102 G122:K126 G30:K30 G52:K54</xm:sqref>
        </x14:conditionalFormatting>
        <x14:conditionalFormatting xmlns:xm="http://schemas.microsoft.com/office/excel/2006/main">
          <x14:cfRule type="expression" priority="59"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6"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22"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8"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14" id="{9F50BA37-45E9-4CDD-8DAE-02A07D5B536D}">
            <xm:f>OR($E132=Dict!$I$2,$F132=Dict!$J$2,H$35="-")</xm:f>
            <x14:dxf>
              <fill>
                <patternFill patternType="lightUp">
                  <bgColor theme="2"/>
                </patternFill>
              </fill>
            </x14:dxf>
          </x14:cfRule>
          <xm:sqref>H132:M136</xm:sqref>
        </x14:conditionalFormatting>
        <x14:conditionalFormatting xmlns:xm="http://schemas.microsoft.com/office/excel/2006/main">
          <x14:cfRule type="expression" priority="3" id="{7FEBE9F4-A8B0-45D1-BCE9-97E2A97CCBEE}">
            <xm:f>OR($E27=Dict!$F$2,G$25="-")</xm:f>
            <x14:dxf>
              <fill>
                <patternFill patternType="lightUp"/>
              </fill>
            </x14:dxf>
          </x14:cfRule>
          <xm:sqref>G27:K27</xm:sqref>
        </x14:conditionalFormatting>
        <x14:conditionalFormatting xmlns:xm="http://schemas.microsoft.com/office/excel/2006/main">
          <x14:cfRule type="expression" priority="2" id="{F6A448F8-1C32-4FD0-A227-27D5E39F1217}">
            <xm:f>OR($E28=Dict!$F$2,G$25="-")</xm:f>
            <x14:dxf>
              <fill>
                <patternFill patternType="lightUp"/>
              </fill>
            </x14:dxf>
          </x14:cfRule>
          <xm:sqref>G28:K28</xm:sqref>
        </x14:conditionalFormatting>
        <x14:conditionalFormatting xmlns:xm="http://schemas.microsoft.com/office/excel/2006/main">
          <x14:cfRule type="expression" priority="1" id="{3034E4DA-A22A-4274-9513-EA0613D896B5}">
            <xm:f>OR($E51=Dict!$F$2,G$25="-")</xm:f>
            <x14:dxf>
              <fill>
                <patternFill patternType="lightUp"/>
              </fill>
            </x14:dxf>
          </x14:cfRule>
          <xm:sqref>G51:K51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E122:E126 E50:E54 E74:E78 E98:E102 E26:E30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J22" sqref="J22"/>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9" t="s">
        <v>1235</v>
      </c>
      <c r="D3" s="349"/>
      <c r="E3" s="349"/>
      <c r="F3" s="349"/>
      <c r="G3" s="349"/>
      <c r="H3" s="349"/>
      <c r="I3" s="34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0" t="s">
        <v>54</v>
      </c>
      <c r="D5" s="350"/>
      <c r="E5" s="353" t="s">
        <v>1171</v>
      </c>
      <c r="F5" s="353"/>
      <c r="G5" s="43"/>
      <c r="H5" s="357"/>
      <c r="I5" s="357"/>
      <c r="J5" s="357"/>
      <c r="K5" s="357"/>
      <c r="L5" s="357"/>
      <c r="M5" s="357"/>
      <c r="N5" s="357"/>
      <c r="O5" s="357"/>
      <c r="P5" s="357"/>
      <c r="Q5" s="43"/>
      <c r="R5" s="43"/>
      <c r="S5" s="43"/>
      <c r="T5" s="43"/>
      <c r="U5" s="43"/>
      <c r="V5" s="43"/>
      <c r="X5" s="280" t="s">
        <v>95</v>
      </c>
      <c r="Y5" s="271"/>
      <c r="Z5" s="271"/>
      <c r="AA5" s="271"/>
      <c r="AB5" s="271"/>
      <c r="AC5" s="271"/>
    </row>
    <row r="6" spans="1:29" s="37" customFormat="1" ht="19.899999999999999" customHeight="1" x14ac:dyDescent="0.25">
      <c r="A6" s="43"/>
      <c r="B6" s="43"/>
      <c r="C6" s="352" t="s">
        <v>11</v>
      </c>
      <c r="D6" s="352"/>
      <c r="E6" s="354">
        <f>SUM(X9:AC9)</f>
        <v>0</v>
      </c>
      <c r="F6" s="354"/>
      <c r="G6" s="43"/>
      <c r="H6" s="357"/>
      <c r="I6" s="357"/>
      <c r="J6" s="357"/>
      <c r="K6" s="357"/>
      <c r="L6" s="357"/>
      <c r="M6" s="357"/>
      <c r="N6" s="357"/>
      <c r="O6" s="357"/>
      <c r="P6" s="357"/>
      <c r="Q6" s="43"/>
      <c r="R6" s="43"/>
      <c r="S6" s="43"/>
      <c r="T6" s="43"/>
      <c r="U6" s="43"/>
      <c r="V6" s="43"/>
      <c r="X6" s="273"/>
      <c r="Y6" s="273" t="s">
        <v>1234</v>
      </c>
      <c r="Z6" s="273"/>
      <c r="AA6" s="273"/>
      <c r="AB6" s="273"/>
      <c r="AC6" s="273"/>
    </row>
    <row r="7" spans="1:29" s="37" customFormat="1" ht="19.899999999999999" customHeight="1" x14ac:dyDescent="0.25">
      <c r="A7" s="43"/>
      <c r="B7" s="43"/>
      <c r="C7" s="352" t="s">
        <v>12</v>
      </c>
      <c r="D7" s="352"/>
      <c r="E7" s="354">
        <f>SUM(X10:AC10)</f>
        <v>0</v>
      </c>
      <c r="F7" s="354"/>
      <c r="G7" s="43"/>
      <c r="H7" s="357"/>
      <c r="I7" s="357"/>
      <c r="J7" s="357"/>
      <c r="K7" s="357"/>
      <c r="L7" s="357"/>
      <c r="M7" s="357"/>
      <c r="N7" s="357"/>
      <c r="O7" s="357"/>
      <c r="P7" s="357"/>
      <c r="Q7" s="43"/>
      <c r="R7" s="43"/>
      <c r="S7" s="43"/>
      <c r="T7" s="43"/>
      <c r="U7" s="43"/>
      <c r="V7" s="43"/>
      <c r="X7" s="273"/>
      <c r="Y7" s="273" t="s">
        <v>2</v>
      </c>
      <c r="Z7" s="273"/>
      <c r="AA7" s="273"/>
      <c r="AB7" s="273"/>
      <c r="AC7" s="273"/>
    </row>
    <row r="8" spans="1:29" s="37" customFormat="1" ht="19.899999999999999" customHeight="1" x14ac:dyDescent="0.25">
      <c r="A8" s="43"/>
      <c r="B8" s="43"/>
      <c r="C8" s="350" t="s">
        <v>10</v>
      </c>
      <c r="D8" s="350"/>
      <c r="E8" s="355">
        <f>SUM(E6:E7)</f>
        <v>0</v>
      </c>
      <c r="F8" s="355"/>
      <c r="G8" s="43"/>
      <c r="H8" s="357"/>
      <c r="I8" s="357"/>
      <c r="J8" s="357"/>
      <c r="K8" s="357"/>
      <c r="L8" s="357"/>
      <c r="M8" s="357"/>
      <c r="N8" s="357"/>
      <c r="O8" s="357"/>
      <c r="P8" s="357"/>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8"/>
      <c r="H14" s="338"/>
      <c r="I14" s="356"/>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8"/>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8"/>
      <c r="H16" s="34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5"/>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5"/>
      <c r="T21" s="315"/>
      <c r="U21" s="49"/>
      <c r="V21" s="315"/>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5"/>
      <c r="T22" s="315"/>
      <c r="U22" s="49"/>
      <c r="V22" s="315"/>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5"/>
      <c r="T23" s="315"/>
      <c r="U23" s="49"/>
      <c r="V23" s="315"/>
      <c r="X23" s="272"/>
      <c r="Y23" s="272"/>
      <c r="Z23" s="272"/>
      <c r="AA23" s="272"/>
      <c r="AB23" s="272"/>
      <c r="AC23" s="272"/>
    </row>
    <row r="24" spans="1:29" s="52" customFormat="1" ht="127.5" customHeight="1" x14ac:dyDescent="0.25">
      <c r="A24" s="23"/>
      <c r="B24" s="50"/>
      <c r="C24" s="334" t="s">
        <v>62</v>
      </c>
      <c r="D24" s="334" t="s">
        <v>64</v>
      </c>
      <c r="E24" s="334" t="s">
        <v>75</v>
      </c>
      <c r="F24" s="334" t="s">
        <v>1231</v>
      </c>
      <c r="G24" s="334"/>
      <c r="H24" s="334"/>
      <c r="I24" s="334"/>
      <c r="J24" s="334"/>
      <c r="K24" s="334"/>
      <c r="L24" s="334" t="s">
        <v>1300</v>
      </c>
      <c r="M24" s="334" t="s">
        <v>1222</v>
      </c>
      <c r="N24" s="314" t="s">
        <v>1309</v>
      </c>
      <c r="O24" s="314" t="s">
        <v>79</v>
      </c>
      <c r="P24" s="314" t="s">
        <v>1159</v>
      </c>
      <c r="Q24" s="43"/>
      <c r="R24" s="43"/>
      <c r="S24" s="316"/>
      <c r="T24" s="316"/>
      <c r="U24" s="51"/>
      <c r="V24" s="316"/>
      <c r="X24" s="272"/>
      <c r="Y24" s="272"/>
      <c r="Z24" s="272"/>
      <c r="AA24" s="272"/>
      <c r="AB24" s="272"/>
      <c r="AC24" s="272"/>
    </row>
    <row r="25" spans="1:29" s="52" customFormat="1" ht="15.75" x14ac:dyDescent="0.25">
      <c r="A25" s="23"/>
      <c r="B25" s="50"/>
      <c r="C25" s="334"/>
      <c r="D25" s="335"/>
      <c r="E25" s="335"/>
      <c r="F25" s="314" t="str">
        <f>IF(1&lt;='Шаг 1. Основные исходные данные'!$E$5,"1 год","-")</f>
        <v>1 год</v>
      </c>
      <c r="G25" s="314" t="str">
        <f>IF(2&lt;='Шаг 1. Основные исходные данные'!$E$5,"2 год","-")</f>
        <v>2 год</v>
      </c>
      <c r="H25" s="314" t="str">
        <f>IF(3&lt;='Шаг 1. Основные исходные данные'!$E$5,"3 год","-")</f>
        <v>3 год</v>
      </c>
      <c r="I25" s="314" t="str">
        <f>IF(4&lt;='Шаг 1. Основные исходные данные'!$E$5,"4 год","-")</f>
        <v>4 год</v>
      </c>
      <c r="J25" s="314" t="str">
        <f>IF(5&lt;='Шаг 1. Основные исходные данные'!$E$5,"5 год","-")</f>
        <v>5 год</v>
      </c>
      <c r="K25" s="314" t="str">
        <f>IF(6&lt;='Шаг 1. Основные исходные данные'!$E$5,"6 год","-")</f>
        <v>6 год</v>
      </c>
      <c r="L25" s="335"/>
      <c r="M25" s="335"/>
      <c r="N25" s="314"/>
      <c r="O25" s="314"/>
      <c r="P25" s="314"/>
      <c r="Q25" s="43"/>
      <c r="R25" s="43"/>
      <c r="S25" s="316"/>
      <c r="T25" s="316"/>
      <c r="U25" s="51"/>
      <c r="V25" s="316"/>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123936.27751530967</v>
      </c>
      <c r="P26" s="97">
        <f>SUM(X26:AC26)</f>
        <v>0</v>
      </c>
      <c r="Q26" s="43"/>
      <c r="R26" s="43"/>
      <c r="S26" s="315"/>
      <c r="T26" s="315"/>
      <c r="U26" s="49"/>
      <c r="V26" s="315"/>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123936.27751530967</v>
      </c>
      <c r="P27" s="97">
        <f>SUM(X27:AC27)</f>
        <v>0</v>
      </c>
      <c r="Q27" s="43"/>
      <c r="R27" s="43"/>
      <c r="S27" s="315"/>
      <c r="T27" s="315"/>
      <c r="U27" s="49"/>
      <c r="V27" s="315"/>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123936.27751530967</v>
      </c>
      <c r="P28" s="97">
        <f>SUM(X28:AC28)</f>
        <v>0</v>
      </c>
      <c r="Q28" s="43"/>
      <c r="R28" s="43"/>
      <c r="S28" s="315"/>
      <c r="T28" s="315"/>
      <c r="U28" s="49"/>
      <c r="V28" s="315"/>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123936.27751530967</v>
      </c>
      <c r="P29" s="97">
        <f>SUM(X29:AC29)</f>
        <v>0</v>
      </c>
      <c r="Q29" s="43"/>
      <c r="R29" s="43"/>
      <c r="S29" s="315"/>
      <c r="T29" s="315"/>
      <c r="U29" s="49"/>
      <c r="V29" s="315"/>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123936.27751530967</v>
      </c>
      <c r="P30" s="97">
        <f>SUM(X30:AC30)</f>
        <v>0</v>
      </c>
      <c r="Q30" s="43"/>
      <c r="R30" s="43"/>
      <c r="S30" s="315"/>
      <c r="T30" s="315"/>
      <c r="U30" s="49"/>
      <c r="V30" s="315"/>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7"/>
      <c r="T31" s="317"/>
      <c r="U31" s="93"/>
      <c r="V31" s="317"/>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5"/>
      <c r="T32" s="315"/>
      <c r="U32" s="49"/>
      <c r="V32" s="315"/>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5"/>
      <c r="T33" s="315"/>
      <c r="U33" s="49"/>
      <c r="V33" s="315"/>
      <c r="X33" s="271"/>
      <c r="Y33" s="271"/>
      <c r="Z33" s="271"/>
      <c r="AA33" s="271"/>
      <c r="AB33" s="271"/>
      <c r="AC33" s="271"/>
    </row>
    <row r="34" spans="1:29" s="37" customFormat="1" ht="132" customHeight="1" x14ac:dyDescent="0.25">
      <c r="A34" s="43"/>
      <c r="B34" s="48"/>
      <c r="C34" s="314" t="s">
        <v>62</v>
      </c>
      <c r="D34" s="314" t="s">
        <v>74</v>
      </c>
      <c r="E34" s="314" t="s">
        <v>1160</v>
      </c>
      <c r="F34" s="314" t="s">
        <v>1168</v>
      </c>
      <c r="G34" s="314" t="s">
        <v>1167</v>
      </c>
      <c r="H34" s="334" t="s">
        <v>1232</v>
      </c>
      <c r="I34" s="334"/>
      <c r="J34" s="334"/>
      <c r="K34" s="334"/>
      <c r="L34" s="334"/>
      <c r="M34" s="334"/>
      <c r="N34" s="314" t="s">
        <v>1301</v>
      </c>
      <c r="O34" s="314" t="s">
        <v>1169</v>
      </c>
      <c r="P34" s="314" t="s">
        <v>1307</v>
      </c>
      <c r="Q34" s="314" t="s">
        <v>1269</v>
      </c>
      <c r="R34" s="314" t="s">
        <v>1308</v>
      </c>
      <c r="S34" s="314" t="s">
        <v>1166</v>
      </c>
      <c r="T34" s="314" t="s">
        <v>1170</v>
      </c>
      <c r="U34" s="49"/>
      <c r="V34" s="315"/>
      <c r="X34" s="271">
        <v>1</v>
      </c>
      <c r="Y34" s="271">
        <v>2</v>
      </c>
      <c r="Z34" s="271">
        <v>3</v>
      </c>
      <c r="AA34" s="271">
        <v>4</v>
      </c>
      <c r="AB34" s="271">
        <v>5</v>
      </c>
      <c r="AC34" s="271">
        <v>6</v>
      </c>
    </row>
    <row r="35" spans="1:29" s="37" customFormat="1" ht="15.75" x14ac:dyDescent="0.25">
      <c r="A35" s="43"/>
      <c r="B35" s="48"/>
      <c r="C35" s="314"/>
      <c r="D35" s="314"/>
      <c r="E35" s="314"/>
      <c r="F35" s="314"/>
      <c r="G35" s="314"/>
      <c r="H35" s="314" t="str">
        <f>IF(1&lt;='Шаг 1. Основные исходные данные'!$E$5,"1 год","-")</f>
        <v>1 год</v>
      </c>
      <c r="I35" s="314" t="str">
        <f>IF(2&lt;='Шаг 1. Основные исходные данные'!$E$5,"2 год","-")</f>
        <v>2 год</v>
      </c>
      <c r="J35" s="314" t="str">
        <f>IF(3&lt;='Шаг 1. Основные исходные данные'!$E$5,"3 год","-")</f>
        <v>3 год</v>
      </c>
      <c r="K35" s="314" t="str">
        <f>IF(4&lt;='Шаг 1. Основные исходные данные'!$E$5,"4 год","-")</f>
        <v>4 год</v>
      </c>
      <c r="L35" s="314" t="str">
        <f>IF(5&lt;='Шаг 1. Основные исходные данные'!$E$5,"5 год","-")</f>
        <v>5 год</v>
      </c>
      <c r="M35" s="314" t="str">
        <f>IF(6&lt;='Шаг 1. Основные исходные данные'!$E$5,"6 год","-")</f>
        <v>6 год</v>
      </c>
      <c r="N35" s="314"/>
      <c r="O35" s="314"/>
      <c r="P35" s="314"/>
      <c r="Q35" s="314"/>
      <c r="R35" s="314"/>
      <c r="S35" s="314"/>
      <c r="T35" s="314"/>
      <c r="U35" s="49"/>
      <c r="V35" s="315"/>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5"/>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5"/>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5"/>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5"/>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5"/>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7"/>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5"/>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5"/>
      <c r="U43" s="315"/>
      <c r="V43" s="315"/>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5"/>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5"/>
      <c r="T45" s="315"/>
      <c r="U45" s="49"/>
      <c r="V45" s="315"/>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5"/>
      <c r="T46" s="315"/>
      <c r="U46" s="49"/>
      <c r="V46" s="315"/>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5"/>
      <c r="T47" s="315"/>
      <c r="U47" s="49"/>
      <c r="V47" s="315"/>
      <c r="X47" s="272"/>
      <c r="Y47" s="272"/>
      <c r="Z47" s="272"/>
      <c r="AA47" s="272"/>
      <c r="AB47" s="272"/>
      <c r="AC47" s="272"/>
    </row>
    <row r="48" spans="1:29" s="52" customFormat="1" ht="127.5" customHeight="1" x14ac:dyDescent="0.25">
      <c r="A48" s="23"/>
      <c r="B48" s="50"/>
      <c r="C48" s="334" t="s">
        <v>62</v>
      </c>
      <c r="D48" s="334" t="s">
        <v>64</v>
      </c>
      <c r="E48" s="334" t="s">
        <v>75</v>
      </c>
      <c r="F48" s="334" t="s">
        <v>1231</v>
      </c>
      <c r="G48" s="334"/>
      <c r="H48" s="334"/>
      <c r="I48" s="334"/>
      <c r="J48" s="334"/>
      <c r="K48" s="334"/>
      <c r="L48" s="334" t="s">
        <v>1300</v>
      </c>
      <c r="M48" s="334" t="s">
        <v>1222</v>
      </c>
      <c r="N48" s="314" t="s">
        <v>1309</v>
      </c>
      <c r="O48" s="314" t="s">
        <v>79</v>
      </c>
      <c r="P48" s="314" t="s">
        <v>1159</v>
      </c>
      <c r="Q48" s="43"/>
      <c r="R48" s="43"/>
      <c r="S48" s="316"/>
      <c r="T48" s="316"/>
      <c r="U48" s="51"/>
      <c r="V48" s="316"/>
      <c r="X48" s="272"/>
      <c r="Y48" s="272"/>
      <c r="Z48" s="272"/>
      <c r="AA48" s="272"/>
      <c r="AB48" s="272"/>
      <c r="AC48" s="272"/>
    </row>
    <row r="49" spans="1:29" s="52" customFormat="1" ht="15.75" x14ac:dyDescent="0.25">
      <c r="A49" s="23"/>
      <c r="B49" s="50"/>
      <c r="C49" s="334"/>
      <c r="D49" s="335"/>
      <c r="E49" s="335"/>
      <c r="F49" s="314" t="str">
        <f>IF(1&lt;='Шаг 1. Основные исходные данные'!$E$5,"1 год","-")</f>
        <v>1 год</v>
      </c>
      <c r="G49" s="314" t="str">
        <f>IF(2&lt;='Шаг 1. Основные исходные данные'!$E$5,"2 год","-")</f>
        <v>2 год</v>
      </c>
      <c r="H49" s="314" t="str">
        <f>IF(3&lt;='Шаг 1. Основные исходные данные'!$E$5,"3 год","-")</f>
        <v>3 год</v>
      </c>
      <c r="I49" s="314" t="str">
        <f>IF(4&lt;='Шаг 1. Основные исходные данные'!$E$5,"4 год","-")</f>
        <v>4 год</v>
      </c>
      <c r="J49" s="314" t="str">
        <f>IF(5&lt;='Шаг 1. Основные исходные данные'!$E$5,"5 год","-")</f>
        <v>5 год</v>
      </c>
      <c r="K49" s="314" t="str">
        <f>IF(6&lt;='Шаг 1. Основные исходные данные'!$E$5,"6 год","-")</f>
        <v>6 год</v>
      </c>
      <c r="L49" s="335"/>
      <c r="M49" s="335"/>
      <c r="N49" s="314"/>
      <c r="O49" s="314"/>
      <c r="P49" s="314"/>
      <c r="Q49" s="43"/>
      <c r="R49" s="43"/>
      <c r="S49" s="316"/>
      <c r="T49" s="316"/>
      <c r="U49" s="51"/>
      <c r="V49" s="316"/>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123936.27751530967</v>
      </c>
      <c r="P50" s="97">
        <f>SUM(X50:AC50)</f>
        <v>0</v>
      </c>
      <c r="Q50" s="43"/>
      <c r="R50" s="43"/>
      <c r="S50" s="315"/>
      <c r="T50" s="315"/>
      <c r="U50" s="49"/>
      <c r="V50" s="315"/>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123936.27751530967</v>
      </c>
      <c r="P51" s="97">
        <f>SUM(X51:AC51)</f>
        <v>0</v>
      </c>
      <c r="Q51" s="43"/>
      <c r="R51" s="43"/>
      <c r="S51" s="315"/>
      <c r="T51" s="315"/>
      <c r="U51" s="49"/>
      <c r="V51" s="315"/>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123936.27751530967</v>
      </c>
      <c r="P52" s="97">
        <f>SUM(X52:AC52)</f>
        <v>0</v>
      </c>
      <c r="Q52" s="43"/>
      <c r="R52" s="43"/>
      <c r="S52" s="315"/>
      <c r="T52" s="315"/>
      <c r="U52" s="49"/>
      <c r="V52" s="315"/>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123936.27751530967</v>
      </c>
      <c r="P53" s="97">
        <f>SUM(X53:AC53)</f>
        <v>0</v>
      </c>
      <c r="Q53" s="43"/>
      <c r="R53" s="43"/>
      <c r="S53" s="315"/>
      <c r="T53" s="315"/>
      <c r="U53" s="49"/>
      <c r="V53" s="315"/>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123936.27751530967</v>
      </c>
      <c r="P54" s="97">
        <f>SUM(X54:AC54)</f>
        <v>0</v>
      </c>
      <c r="Q54" s="43"/>
      <c r="R54" s="43"/>
      <c r="S54" s="315"/>
      <c r="T54" s="315"/>
      <c r="U54" s="49"/>
      <c r="V54" s="315"/>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7"/>
      <c r="T55" s="317"/>
      <c r="U55" s="93"/>
      <c r="V55" s="317"/>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5"/>
      <c r="T56" s="315"/>
      <c r="U56" s="49"/>
      <c r="V56" s="315"/>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5"/>
      <c r="T57" s="315"/>
      <c r="U57" s="49"/>
      <c r="V57" s="315"/>
      <c r="X57" s="271"/>
      <c r="Y57" s="271"/>
      <c r="Z57" s="271"/>
      <c r="AA57" s="271"/>
      <c r="AB57" s="271"/>
      <c r="AC57" s="271"/>
    </row>
    <row r="58" spans="1:29" s="37" customFormat="1" ht="132" customHeight="1" x14ac:dyDescent="0.25">
      <c r="A58" s="43"/>
      <c r="B58" s="48"/>
      <c r="C58" s="314" t="s">
        <v>62</v>
      </c>
      <c r="D58" s="314" t="s">
        <v>74</v>
      </c>
      <c r="E58" s="314" t="s">
        <v>1160</v>
      </c>
      <c r="F58" s="314" t="s">
        <v>1168</v>
      </c>
      <c r="G58" s="314" t="s">
        <v>1167</v>
      </c>
      <c r="H58" s="334" t="s">
        <v>1232</v>
      </c>
      <c r="I58" s="334"/>
      <c r="J58" s="334"/>
      <c r="K58" s="334"/>
      <c r="L58" s="334"/>
      <c r="M58" s="334"/>
      <c r="N58" s="314" t="s">
        <v>1301</v>
      </c>
      <c r="O58" s="314" t="s">
        <v>1169</v>
      </c>
      <c r="P58" s="314" t="s">
        <v>1307</v>
      </c>
      <c r="Q58" s="314" t="s">
        <v>1269</v>
      </c>
      <c r="R58" s="314" t="s">
        <v>1308</v>
      </c>
      <c r="S58" s="314" t="s">
        <v>1166</v>
      </c>
      <c r="T58" s="314" t="s">
        <v>1170</v>
      </c>
      <c r="U58" s="49"/>
      <c r="V58" s="315"/>
      <c r="X58" s="271">
        <v>1</v>
      </c>
      <c r="Y58" s="271">
        <v>2</v>
      </c>
      <c r="Z58" s="271">
        <v>3</v>
      </c>
      <c r="AA58" s="271">
        <v>4</v>
      </c>
      <c r="AB58" s="271">
        <v>5</v>
      </c>
      <c r="AC58" s="271">
        <v>6</v>
      </c>
    </row>
    <row r="59" spans="1:29" s="37" customFormat="1" ht="15.75" x14ac:dyDescent="0.25">
      <c r="A59" s="43"/>
      <c r="B59" s="48"/>
      <c r="C59" s="314"/>
      <c r="D59" s="314"/>
      <c r="E59" s="314"/>
      <c r="F59" s="314"/>
      <c r="G59" s="314"/>
      <c r="H59" s="314" t="str">
        <f>IF(1&lt;='Шаг 1. Основные исходные данные'!$E$5,"1 год","-")</f>
        <v>1 год</v>
      </c>
      <c r="I59" s="314" t="str">
        <f>IF(2&lt;='Шаг 1. Основные исходные данные'!$E$5,"2 год","-")</f>
        <v>2 год</v>
      </c>
      <c r="J59" s="314" t="str">
        <f>IF(3&lt;='Шаг 1. Основные исходные данные'!$E$5,"3 год","-")</f>
        <v>3 год</v>
      </c>
      <c r="K59" s="314" t="str">
        <f>IF(4&lt;='Шаг 1. Основные исходные данные'!$E$5,"4 год","-")</f>
        <v>4 год</v>
      </c>
      <c r="L59" s="314" t="str">
        <f>IF(5&lt;='Шаг 1. Основные исходные данные'!$E$5,"5 год","-")</f>
        <v>5 год</v>
      </c>
      <c r="M59" s="314" t="str">
        <f>IF(6&lt;='Шаг 1. Основные исходные данные'!$E$5,"6 год","-")</f>
        <v>6 год</v>
      </c>
      <c r="N59" s="314"/>
      <c r="O59" s="314"/>
      <c r="P59" s="314"/>
      <c r="Q59" s="314"/>
      <c r="R59" s="314"/>
      <c r="S59" s="314"/>
      <c r="T59" s="314"/>
      <c r="U59" s="49"/>
      <c r="V59" s="315"/>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5"/>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5"/>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5"/>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5"/>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5"/>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7"/>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5"/>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5"/>
      <c r="U67" s="315"/>
      <c r="V67" s="315"/>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5"/>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5"/>
      <c r="T69" s="315"/>
      <c r="U69" s="49"/>
      <c r="V69" s="315"/>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5"/>
      <c r="T70" s="315"/>
      <c r="U70" s="49"/>
      <c r="V70" s="315"/>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5"/>
      <c r="T71" s="315"/>
      <c r="U71" s="49"/>
      <c r="V71" s="315"/>
      <c r="X71" s="272"/>
      <c r="Y71" s="272"/>
      <c r="Z71" s="272"/>
      <c r="AA71" s="272"/>
      <c r="AB71" s="272"/>
      <c r="AC71" s="272"/>
    </row>
    <row r="72" spans="1:29" s="52" customFormat="1" ht="127.5" customHeight="1" x14ac:dyDescent="0.25">
      <c r="A72" s="23"/>
      <c r="B72" s="50"/>
      <c r="C72" s="334" t="s">
        <v>62</v>
      </c>
      <c r="D72" s="334" t="s">
        <v>64</v>
      </c>
      <c r="E72" s="334" t="s">
        <v>75</v>
      </c>
      <c r="F72" s="334" t="s">
        <v>1231</v>
      </c>
      <c r="G72" s="334"/>
      <c r="H72" s="334"/>
      <c r="I72" s="334"/>
      <c r="J72" s="334"/>
      <c r="K72" s="334"/>
      <c r="L72" s="334" t="s">
        <v>1300</v>
      </c>
      <c r="M72" s="334" t="s">
        <v>1222</v>
      </c>
      <c r="N72" s="314" t="s">
        <v>1309</v>
      </c>
      <c r="O72" s="314" t="s">
        <v>79</v>
      </c>
      <c r="P72" s="314" t="s">
        <v>1159</v>
      </c>
      <c r="Q72" s="43"/>
      <c r="R72" s="43"/>
      <c r="S72" s="316"/>
      <c r="T72" s="316"/>
      <c r="U72" s="51"/>
      <c r="V72" s="316"/>
      <c r="X72" s="272"/>
      <c r="Y72" s="272"/>
      <c r="Z72" s="272"/>
      <c r="AA72" s="272"/>
      <c r="AB72" s="272"/>
      <c r="AC72" s="272"/>
    </row>
    <row r="73" spans="1:29" s="52" customFormat="1" ht="15.75" x14ac:dyDescent="0.25">
      <c r="A73" s="23"/>
      <c r="B73" s="50"/>
      <c r="C73" s="334"/>
      <c r="D73" s="335"/>
      <c r="E73" s="335"/>
      <c r="F73" s="314" t="str">
        <f>IF(1&lt;='Шаг 1. Основные исходные данные'!$E$5,"1 год","-")</f>
        <v>1 год</v>
      </c>
      <c r="G73" s="314" t="str">
        <f>IF(2&lt;='Шаг 1. Основные исходные данные'!$E$5,"2 год","-")</f>
        <v>2 год</v>
      </c>
      <c r="H73" s="314" t="str">
        <f>IF(3&lt;='Шаг 1. Основные исходные данные'!$E$5,"3 год","-")</f>
        <v>3 год</v>
      </c>
      <c r="I73" s="314" t="str">
        <f>IF(4&lt;='Шаг 1. Основные исходные данные'!$E$5,"4 год","-")</f>
        <v>4 год</v>
      </c>
      <c r="J73" s="314" t="str">
        <f>IF(5&lt;='Шаг 1. Основные исходные данные'!$E$5,"5 год","-")</f>
        <v>5 год</v>
      </c>
      <c r="K73" s="314" t="str">
        <f>IF(6&lt;='Шаг 1. Основные исходные данные'!$E$5,"6 год","-")</f>
        <v>6 год</v>
      </c>
      <c r="L73" s="335"/>
      <c r="M73" s="335"/>
      <c r="N73" s="314"/>
      <c r="O73" s="314"/>
      <c r="P73" s="314"/>
      <c r="Q73" s="43"/>
      <c r="R73" s="43"/>
      <c r="S73" s="316"/>
      <c r="T73" s="316"/>
      <c r="U73" s="51"/>
      <c r="V73" s="316"/>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123936.27751530967</v>
      </c>
      <c r="P74" s="97">
        <f>SUM(X74:AC74)</f>
        <v>0</v>
      </c>
      <c r="Q74" s="43"/>
      <c r="R74" s="43"/>
      <c r="S74" s="315"/>
      <c r="T74" s="315"/>
      <c r="U74" s="49"/>
      <c r="V74" s="315"/>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123936.27751530967</v>
      </c>
      <c r="P75" s="97">
        <f>SUM(X75:AC75)</f>
        <v>0</v>
      </c>
      <c r="Q75" s="43"/>
      <c r="R75" s="43"/>
      <c r="S75" s="315"/>
      <c r="T75" s="315"/>
      <c r="U75" s="49"/>
      <c r="V75" s="315"/>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123936.27751530967</v>
      </c>
      <c r="P76" s="97">
        <f>SUM(X76:AC76)</f>
        <v>0</v>
      </c>
      <c r="Q76" s="43"/>
      <c r="R76" s="43"/>
      <c r="S76" s="315"/>
      <c r="T76" s="315"/>
      <c r="U76" s="49"/>
      <c r="V76" s="315"/>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123936.27751530967</v>
      </c>
      <c r="P77" s="97">
        <f>SUM(X77:AC77)</f>
        <v>0</v>
      </c>
      <c r="Q77" s="43"/>
      <c r="R77" s="43"/>
      <c r="S77" s="315"/>
      <c r="T77" s="315"/>
      <c r="U77" s="49"/>
      <c r="V77" s="315"/>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123936.27751530967</v>
      </c>
      <c r="P78" s="97">
        <f>SUM(X78:AC78)</f>
        <v>0</v>
      </c>
      <c r="Q78" s="43"/>
      <c r="R78" s="43"/>
      <c r="S78" s="315"/>
      <c r="T78" s="315"/>
      <c r="U78" s="49"/>
      <c r="V78" s="315"/>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7"/>
      <c r="T79" s="317"/>
      <c r="U79" s="93"/>
      <c r="V79" s="317"/>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5"/>
      <c r="T80" s="315"/>
      <c r="U80" s="49"/>
      <c r="V80" s="315"/>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5"/>
      <c r="T81" s="315"/>
      <c r="U81" s="49"/>
      <c r="V81" s="315"/>
      <c r="X81" s="271"/>
      <c r="Y81" s="271"/>
      <c r="Z81" s="271"/>
      <c r="AA81" s="271"/>
      <c r="AB81" s="271"/>
      <c r="AC81" s="271"/>
    </row>
    <row r="82" spans="1:29" s="37" customFormat="1" ht="132" customHeight="1" x14ac:dyDescent="0.25">
      <c r="A82" s="43"/>
      <c r="B82" s="48"/>
      <c r="C82" s="314" t="s">
        <v>62</v>
      </c>
      <c r="D82" s="314" t="s">
        <v>74</v>
      </c>
      <c r="E82" s="314" t="s">
        <v>1160</v>
      </c>
      <c r="F82" s="314" t="s">
        <v>1168</v>
      </c>
      <c r="G82" s="314" t="s">
        <v>1167</v>
      </c>
      <c r="H82" s="334" t="s">
        <v>1232</v>
      </c>
      <c r="I82" s="334"/>
      <c r="J82" s="334"/>
      <c r="K82" s="334"/>
      <c r="L82" s="334"/>
      <c r="M82" s="334"/>
      <c r="N82" s="314" t="s">
        <v>1301</v>
      </c>
      <c r="O82" s="314" t="s">
        <v>1169</v>
      </c>
      <c r="P82" s="314" t="s">
        <v>1307</v>
      </c>
      <c r="Q82" s="314" t="s">
        <v>1269</v>
      </c>
      <c r="R82" s="314" t="s">
        <v>1308</v>
      </c>
      <c r="S82" s="314" t="s">
        <v>1166</v>
      </c>
      <c r="T82" s="314" t="s">
        <v>1170</v>
      </c>
      <c r="U82" s="49"/>
      <c r="V82" s="315"/>
      <c r="X82" s="271">
        <v>1</v>
      </c>
      <c r="Y82" s="271">
        <v>2</v>
      </c>
      <c r="Z82" s="271">
        <v>3</v>
      </c>
      <c r="AA82" s="271">
        <v>4</v>
      </c>
      <c r="AB82" s="271">
        <v>5</v>
      </c>
      <c r="AC82" s="271">
        <v>6</v>
      </c>
    </row>
    <row r="83" spans="1:29" s="37" customFormat="1" ht="15.75" x14ac:dyDescent="0.25">
      <c r="A83" s="43"/>
      <c r="B83" s="48"/>
      <c r="C83" s="314"/>
      <c r="D83" s="314"/>
      <c r="E83" s="314"/>
      <c r="F83" s="314"/>
      <c r="G83" s="314"/>
      <c r="H83" s="314" t="str">
        <f>IF(1&lt;='Шаг 1. Основные исходные данные'!$E$5,"1 год","-")</f>
        <v>1 год</v>
      </c>
      <c r="I83" s="314" t="str">
        <f>IF(2&lt;='Шаг 1. Основные исходные данные'!$E$5,"2 год","-")</f>
        <v>2 год</v>
      </c>
      <c r="J83" s="314" t="str">
        <f>IF(3&lt;='Шаг 1. Основные исходные данные'!$E$5,"3 год","-")</f>
        <v>3 год</v>
      </c>
      <c r="K83" s="314" t="str">
        <f>IF(4&lt;='Шаг 1. Основные исходные данные'!$E$5,"4 год","-")</f>
        <v>4 год</v>
      </c>
      <c r="L83" s="314" t="str">
        <f>IF(5&lt;='Шаг 1. Основные исходные данные'!$E$5,"5 год","-")</f>
        <v>5 год</v>
      </c>
      <c r="M83" s="314" t="str">
        <f>IF(6&lt;='Шаг 1. Основные исходные данные'!$E$5,"6 год","-")</f>
        <v>6 год</v>
      </c>
      <c r="N83" s="314"/>
      <c r="O83" s="314"/>
      <c r="P83" s="314"/>
      <c r="Q83" s="314"/>
      <c r="R83" s="314"/>
      <c r="S83" s="314"/>
      <c r="T83" s="314"/>
      <c r="U83" s="49"/>
      <c r="V83" s="315"/>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5"/>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5"/>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5"/>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5"/>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5"/>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7"/>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5"/>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5"/>
      <c r="U91" s="315"/>
      <c r="V91" s="315"/>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5"/>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5"/>
      <c r="T93" s="315"/>
      <c r="U93" s="49"/>
      <c r="V93" s="315"/>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5"/>
      <c r="T94" s="315"/>
      <c r="U94" s="49"/>
      <c r="V94" s="315"/>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5"/>
      <c r="T95" s="315"/>
      <c r="U95" s="49"/>
      <c r="V95" s="315"/>
      <c r="X95" s="272"/>
      <c r="Y95" s="272"/>
      <c r="Z95" s="272"/>
      <c r="AA95" s="272"/>
      <c r="AB95" s="272"/>
      <c r="AC95" s="272"/>
    </row>
    <row r="96" spans="1:29" s="52" customFormat="1" ht="127.5" customHeight="1" x14ac:dyDescent="0.25">
      <c r="A96" s="23"/>
      <c r="B96" s="50"/>
      <c r="C96" s="334" t="s">
        <v>62</v>
      </c>
      <c r="D96" s="334" t="s">
        <v>64</v>
      </c>
      <c r="E96" s="334" t="s">
        <v>75</v>
      </c>
      <c r="F96" s="334" t="s">
        <v>1231</v>
      </c>
      <c r="G96" s="334"/>
      <c r="H96" s="334"/>
      <c r="I96" s="334"/>
      <c r="J96" s="334"/>
      <c r="K96" s="334"/>
      <c r="L96" s="334" t="s">
        <v>1300</v>
      </c>
      <c r="M96" s="334" t="s">
        <v>1222</v>
      </c>
      <c r="N96" s="314" t="s">
        <v>1309</v>
      </c>
      <c r="O96" s="314" t="s">
        <v>79</v>
      </c>
      <c r="P96" s="314" t="s">
        <v>1159</v>
      </c>
      <c r="Q96" s="43"/>
      <c r="R96" s="43"/>
      <c r="S96" s="316"/>
      <c r="T96" s="316"/>
      <c r="U96" s="51"/>
      <c r="V96" s="316"/>
      <c r="X96" s="272"/>
      <c r="Y96" s="272"/>
      <c r="Z96" s="272"/>
      <c r="AA96" s="272"/>
      <c r="AB96" s="272"/>
      <c r="AC96" s="272"/>
    </row>
    <row r="97" spans="1:29" s="52" customFormat="1" ht="15.75" x14ac:dyDescent="0.25">
      <c r="A97" s="23"/>
      <c r="B97" s="50"/>
      <c r="C97" s="334"/>
      <c r="D97" s="335"/>
      <c r="E97" s="335"/>
      <c r="F97" s="314" t="str">
        <f>IF(1&lt;='Шаг 1. Основные исходные данные'!$E$5,"1 год","-")</f>
        <v>1 год</v>
      </c>
      <c r="G97" s="314" t="str">
        <f>IF(2&lt;='Шаг 1. Основные исходные данные'!$E$5,"2 год","-")</f>
        <v>2 год</v>
      </c>
      <c r="H97" s="314" t="str">
        <f>IF(3&lt;='Шаг 1. Основные исходные данные'!$E$5,"3 год","-")</f>
        <v>3 год</v>
      </c>
      <c r="I97" s="314" t="str">
        <f>IF(4&lt;='Шаг 1. Основные исходные данные'!$E$5,"4 год","-")</f>
        <v>4 год</v>
      </c>
      <c r="J97" s="314" t="str">
        <f>IF(5&lt;='Шаг 1. Основные исходные данные'!$E$5,"5 год","-")</f>
        <v>5 год</v>
      </c>
      <c r="K97" s="314" t="str">
        <f>IF(6&lt;='Шаг 1. Основные исходные данные'!$E$5,"6 год","-")</f>
        <v>6 год</v>
      </c>
      <c r="L97" s="335"/>
      <c r="M97" s="335"/>
      <c r="N97" s="314"/>
      <c r="O97" s="314"/>
      <c r="P97" s="314"/>
      <c r="Q97" s="43"/>
      <c r="R97" s="43"/>
      <c r="S97" s="316"/>
      <c r="T97" s="316"/>
      <c r="U97" s="51"/>
      <c r="V97" s="316"/>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123936.27751530967</v>
      </c>
      <c r="P98" s="97">
        <f>SUM(X98:AC98)</f>
        <v>0</v>
      </c>
      <c r="Q98" s="43"/>
      <c r="R98" s="43"/>
      <c r="S98" s="315"/>
      <c r="T98" s="315"/>
      <c r="U98" s="49"/>
      <c r="V98" s="315"/>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123936.27751530967</v>
      </c>
      <c r="P99" s="97">
        <f>SUM(X99:AC99)</f>
        <v>0</v>
      </c>
      <c r="Q99" s="43"/>
      <c r="R99" s="43"/>
      <c r="S99" s="315"/>
      <c r="T99" s="315"/>
      <c r="U99" s="49"/>
      <c r="V99" s="315"/>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123936.27751530967</v>
      </c>
      <c r="P100" s="97">
        <f>SUM(X100:AC100)</f>
        <v>0</v>
      </c>
      <c r="Q100" s="43"/>
      <c r="R100" s="43"/>
      <c r="S100" s="315"/>
      <c r="T100" s="315"/>
      <c r="U100" s="49"/>
      <c r="V100" s="315"/>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123936.27751530967</v>
      </c>
      <c r="P101" s="97">
        <f>SUM(X101:AC101)</f>
        <v>0</v>
      </c>
      <c r="Q101" s="43"/>
      <c r="R101" s="43"/>
      <c r="S101" s="315"/>
      <c r="T101" s="315"/>
      <c r="U101" s="49"/>
      <c r="V101" s="315"/>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123936.27751530967</v>
      </c>
      <c r="P102" s="97">
        <f>SUM(X102:AC102)</f>
        <v>0</v>
      </c>
      <c r="Q102" s="43"/>
      <c r="R102" s="43"/>
      <c r="S102" s="315"/>
      <c r="T102" s="315"/>
      <c r="U102" s="49"/>
      <c r="V102" s="315"/>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7"/>
      <c r="T103" s="317"/>
      <c r="U103" s="93"/>
      <c r="V103" s="317"/>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5"/>
      <c r="T104" s="315"/>
      <c r="U104" s="49"/>
      <c r="V104" s="315"/>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5"/>
      <c r="T105" s="315"/>
      <c r="U105" s="49"/>
      <c r="V105" s="315"/>
      <c r="X105" s="271"/>
      <c r="Y105" s="271"/>
      <c r="Z105" s="271"/>
      <c r="AA105" s="271"/>
      <c r="AB105" s="271"/>
      <c r="AC105" s="271"/>
    </row>
    <row r="106" spans="1:29" s="37" customFormat="1" ht="132" customHeight="1" x14ac:dyDescent="0.25">
      <c r="A106" s="43"/>
      <c r="B106" s="48"/>
      <c r="C106" s="314" t="s">
        <v>62</v>
      </c>
      <c r="D106" s="314" t="s">
        <v>74</v>
      </c>
      <c r="E106" s="314" t="s">
        <v>1160</v>
      </c>
      <c r="F106" s="314" t="s">
        <v>1168</v>
      </c>
      <c r="G106" s="314" t="s">
        <v>1167</v>
      </c>
      <c r="H106" s="334" t="s">
        <v>1232</v>
      </c>
      <c r="I106" s="334"/>
      <c r="J106" s="334"/>
      <c r="K106" s="334"/>
      <c r="L106" s="334"/>
      <c r="M106" s="334"/>
      <c r="N106" s="314" t="s">
        <v>1301</v>
      </c>
      <c r="O106" s="314" t="s">
        <v>1169</v>
      </c>
      <c r="P106" s="314" t="s">
        <v>1307</v>
      </c>
      <c r="Q106" s="314" t="s">
        <v>1269</v>
      </c>
      <c r="R106" s="314" t="s">
        <v>1308</v>
      </c>
      <c r="S106" s="314" t="s">
        <v>1166</v>
      </c>
      <c r="T106" s="314" t="s">
        <v>1170</v>
      </c>
      <c r="U106" s="49"/>
      <c r="V106" s="315"/>
      <c r="X106" s="271">
        <v>1</v>
      </c>
      <c r="Y106" s="271">
        <v>2</v>
      </c>
      <c r="Z106" s="271">
        <v>3</v>
      </c>
      <c r="AA106" s="271">
        <v>4</v>
      </c>
      <c r="AB106" s="271">
        <v>5</v>
      </c>
      <c r="AC106" s="271">
        <v>6</v>
      </c>
    </row>
    <row r="107" spans="1:29" s="37" customFormat="1" ht="15.75" x14ac:dyDescent="0.25">
      <c r="A107" s="43"/>
      <c r="B107" s="48"/>
      <c r="C107" s="314"/>
      <c r="D107" s="314"/>
      <c r="E107" s="314"/>
      <c r="F107" s="314"/>
      <c r="G107" s="314"/>
      <c r="H107" s="314" t="str">
        <f>IF(1&lt;='Шаг 1. Основные исходные данные'!$E$5,"1 год","-")</f>
        <v>1 год</v>
      </c>
      <c r="I107" s="314" t="str">
        <f>IF(2&lt;='Шаг 1. Основные исходные данные'!$E$5,"2 год","-")</f>
        <v>2 год</v>
      </c>
      <c r="J107" s="314" t="str">
        <f>IF(3&lt;='Шаг 1. Основные исходные данные'!$E$5,"3 год","-")</f>
        <v>3 год</v>
      </c>
      <c r="K107" s="314" t="str">
        <f>IF(4&lt;='Шаг 1. Основные исходные данные'!$E$5,"4 год","-")</f>
        <v>4 год</v>
      </c>
      <c r="L107" s="314" t="str">
        <f>IF(5&lt;='Шаг 1. Основные исходные данные'!$E$5,"5 год","-")</f>
        <v>5 год</v>
      </c>
      <c r="M107" s="314" t="str">
        <f>IF(6&lt;='Шаг 1. Основные исходные данные'!$E$5,"6 год","-")</f>
        <v>6 год</v>
      </c>
      <c r="N107" s="314"/>
      <c r="O107" s="314"/>
      <c r="P107" s="314"/>
      <c r="Q107" s="314"/>
      <c r="R107" s="314"/>
      <c r="S107" s="314"/>
      <c r="T107" s="314"/>
      <c r="U107" s="49"/>
      <c r="V107" s="315"/>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5"/>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5"/>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5"/>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5"/>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5"/>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7"/>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5"/>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5"/>
      <c r="U115" s="315"/>
      <c r="V115" s="315"/>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5"/>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5"/>
      <c r="T117" s="315"/>
      <c r="U117" s="49"/>
      <c r="V117" s="315"/>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5"/>
      <c r="T118" s="315"/>
      <c r="U118" s="49"/>
      <c r="V118" s="315"/>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5"/>
      <c r="T119" s="315"/>
      <c r="U119" s="49"/>
      <c r="V119" s="315"/>
      <c r="X119" s="272"/>
      <c r="Y119" s="272"/>
      <c r="Z119" s="272"/>
      <c r="AA119" s="272"/>
      <c r="AB119" s="272"/>
      <c r="AC119" s="272"/>
    </row>
    <row r="120" spans="1:29" s="52" customFormat="1" ht="127.5" customHeight="1" x14ac:dyDescent="0.25">
      <c r="A120" s="23"/>
      <c r="B120" s="50"/>
      <c r="C120" s="334" t="s">
        <v>62</v>
      </c>
      <c r="D120" s="334" t="s">
        <v>64</v>
      </c>
      <c r="E120" s="334" t="s">
        <v>75</v>
      </c>
      <c r="F120" s="334" t="s">
        <v>1231</v>
      </c>
      <c r="G120" s="334"/>
      <c r="H120" s="334"/>
      <c r="I120" s="334"/>
      <c r="J120" s="334"/>
      <c r="K120" s="334"/>
      <c r="L120" s="334" t="s">
        <v>1300</v>
      </c>
      <c r="M120" s="334" t="s">
        <v>1222</v>
      </c>
      <c r="N120" s="314" t="s">
        <v>1309</v>
      </c>
      <c r="O120" s="314" t="s">
        <v>79</v>
      </c>
      <c r="P120" s="314" t="s">
        <v>1159</v>
      </c>
      <c r="Q120" s="43"/>
      <c r="R120" s="43"/>
      <c r="S120" s="316"/>
      <c r="T120" s="316"/>
      <c r="U120" s="51"/>
      <c r="V120" s="316"/>
      <c r="X120" s="272"/>
      <c r="Y120" s="272"/>
      <c r="Z120" s="272"/>
      <c r="AA120" s="272"/>
      <c r="AB120" s="272"/>
      <c r="AC120" s="272"/>
    </row>
    <row r="121" spans="1:29" s="52" customFormat="1" ht="15.75" x14ac:dyDescent="0.25">
      <c r="A121" s="23"/>
      <c r="B121" s="50"/>
      <c r="C121" s="334"/>
      <c r="D121" s="335"/>
      <c r="E121" s="335"/>
      <c r="F121" s="314" t="str">
        <f>IF(1&lt;='Шаг 1. Основные исходные данные'!$E$5,"1 год","-")</f>
        <v>1 год</v>
      </c>
      <c r="G121" s="314" t="str">
        <f>IF(2&lt;='Шаг 1. Основные исходные данные'!$E$5,"2 год","-")</f>
        <v>2 год</v>
      </c>
      <c r="H121" s="314" t="str">
        <f>IF(3&lt;='Шаг 1. Основные исходные данные'!$E$5,"3 год","-")</f>
        <v>3 год</v>
      </c>
      <c r="I121" s="314" t="str">
        <f>IF(4&lt;='Шаг 1. Основные исходные данные'!$E$5,"4 год","-")</f>
        <v>4 год</v>
      </c>
      <c r="J121" s="314" t="str">
        <f>IF(5&lt;='Шаг 1. Основные исходные данные'!$E$5,"5 год","-")</f>
        <v>5 год</v>
      </c>
      <c r="K121" s="314" t="str">
        <f>IF(6&lt;='Шаг 1. Основные исходные данные'!$E$5,"6 год","-")</f>
        <v>6 год</v>
      </c>
      <c r="L121" s="335"/>
      <c r="M121" s="335"/>
      <c r="N121" s="314"/>
      <c r="O121" s="314"/>
      <c r="P121" s="314"/>
      <c r="Q121" s="43"/>
      <c r="R121" s="43"/>
      <c r="S121" s="316"/>
      <c r="T121" s="316"/>
      <c r="U121" s="51"/>
      <c r="V121" s="316"/>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123936.27751530967</v>
      </c>
      <c r="P122" s="97">
        <f>SUM(X122:AC122)</f>
        <v>0</v>
      </c>
      <c r="Q122" s="43"/>
      <c r="R122" s="43"/>
      <c r="S122" s="315"/>
      <c r="T122" s="315"/>
      <c r="U122" s="49"/>
      <c r="V122" s="315"/>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123936.27751530967</v>
      </c>
      <c r="P123" s="97">
        <f>SUM(X123:AC123)</f>
        <v>0</v>
      </c>
      <c r="Q123" s="43"/>
      <c r="R123" s="43"/>
      <c r="S123" s="315"/>
      <c r="T123" s="315"/>
      <c r="U123" s="49"/>
      <c r="V123" s="315"/>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123936.27751530967</v>
      </c>
      <c r="P124" s="97">
        <f>SUM(X124:AC124)</f>
        <v>0</v>
      </c>
      <c r="Q124" s="43"/>
      <c r="R124" s="43"/>
      <c r="S124" s="315"/>
      <c r="T124" s="315"/>
      <c r="U124" s="49"/>
      <c r="V124" s="315"/>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123936.27751530967</v>
      </c>
      <c r="P125" s="97">
        <f>SUM(X125:AC125)</f>
        <v>0</v>
      </c>
      <c r="Q125" s="43"/>
      <c r="R125" s="43"/>
      <c r="S125" s="315"/>
      <c r="T125" s="315"/>
      <c r="U125" s="49"/>
      <c r="V125" s="315"/>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123936.27751530967</v>
      </c>
      <c r="P126" s="97">
        <f>SUM(X126:AC126)</f>
        <v>0</v>
      </c>
      <c r="Q126" s="43"/>
      <c r="R126" s="43"/>
      <c r="S126" s="315"/>
      <c r="T126" s="315"/>
      <c r="U126" s="49"/>
      <c r="V126" s="315"/>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7"/>
      <c r="T127" s="317"/>
      <c r="U127" s="93"/>
      <c r="V127" s="317"/>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5"/>
      <c r="T128" s="315"/>
      <c r="U128" s="49"/>
      <c r="V128" s="315"/>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5"/>
      <c r="T129" s="315"/>
      <c r="U129" s="49"/>
      <c r="V129" s="315"/>
      <c r="X129" s="271"/>
      <c r="Y129" s="271"/>
      <c r="Z129" s="271"/>
      <c r="AA129" s="271"/>
      <c r="AB129" s="271"/>
      <c r="AC129" s="271"/>
    </row>
    <row r="130" spans="1:29" s="37" customFormat="1" ht="132" customHeight="1" x14ac:dyDescent="0.25">
      <c r="A130" s="43"/>
      <c r="B130" s="48"/>
      <c r="C130" s="314" t="s">
        <v>62</v>
      </c>
      <c r="D130" s="314" t="s">
        <v>74</v>
      </c>
      <c r="E130" s="314" t="s">
        <v>1160</v>
      </c>
      <c r="F130" s="314" t="s">
        <v>1168</v>
      </c>
      <c r="G130" s="314" t="s">
        <v>1167</v>
      </c>
      <c r="H130" s="334" t="s">
        <v>1232</v>
      </c>
      <c r="I130" s="334"/>
      <c r="J130" s="334"/>
      <c r="K130" s="334"/>
      <c r="L130" s="334"/>
      <c r="M130" s="334"/>
      <c r="N130" s="314" t="s">
        <v>1301</v>
      </c>
      <c r="O130" s="314" t="s">
        <v>1169</v>
      </c>
      <c r="P130" s="314" t="s">
        <v>1307</v>
      </c>
      <c r="Q130" s="314" t="s">
        <v>1269</v>
      </c>
      <c r="R130" s="314" t="s">
        <v>1308</v>
      </c>
      <c r="S130" s="314" t="s">
        <v>1166</v>
      </c>
      <c r="T130" s="314" t="s">
        <v>1170</v>
      </c>
      <c r="U130" s="49"/>
      <c r="V130" s="315"/>
      <c r="X130" s="271">
        <v>1</v>
      </c>
      <c r="Y130" s="271">
        <v>2</v>
      </c>
      <c r="Z130" s="271">
        <v>3</v>
      </c>
      <c r="AA130" s="271">
        <v>4</v>
      </c>
      <c r="AB130" s="271">
        <v>5</v>
      </c>
      <c r="AC130" s="271">
        <v>6</v>
      </c>
    </row>
    <row r="131" spans="1:29" s="37" customFormat="1" ht="15.75" x14ac:dyDescent="0.25">
      <c r="A131" s="43"/>
      <c r="B131" s="48"/>
      <c r="C131" s="314"/>
      <c r="D131" s="314"/>
      <c r="E131" s="314"/>
      <c r="F131" s="314"/>
      <c r="G131" s="314"/>
      <c r="H131" s="314" t="str">
        <f>IF(1&lt;='Шаг 1. Основные исходные данные'!$E$5,"1 год","-")</f>
        <v>1 год</v>
      </c>
      <c r="I131" s="314" t="str">
        <f>IF(2&lt;='Шаг 1. Основные исходные данные'!$E$5,"2 год","-")</f>
        <v>2 год</v>
      </c>
      <c r="J131" s="314" t="str">
        <f>IF(3&lt;='Шаг 1. Основные исходные данные'!$E$5,"3 год","-")</f>
        <v>3 год</v>
      </c>
      <c r="K131" s="314" t="str">
        <f>IF(4&lt;='Шаг 1. Основные исходные данные'!$E$5,"4 год","-")</f>
        <v>4 год</v>
      </c>
      <c r="L131" s="314" t="str">
        <f>IF(5&lt;='Шаг 1. Основные исходные данные'!$E$5,"5 год","-")</f>
        <v>5 год</v>
      </c>
      <c r="M131" s="314" t="str">
        <f>IF(6&lt;='Шаг 1. Основные исходные данные'!$E$5,"6 год","-")</f>
        <v>6 год</v>
      </c>
      <c r="N131" s="314"/>
      <c r="O131" s="314"/>
      <c r="P131" s="314"/>
      <c r="Q131" s="314"/>
      <c r="R131" s="314"/>
      <c r="S131" s="314"/>
      <c r="T131" s="314"/>
      <c r="U131" s="49"/>
      <c r="V131" s="315"/>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5"/>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5"/>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5"/>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5"/>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5"/>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7"/>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5"/>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13"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9" t="s">
        <v>1175</v>
      </c>
      <c r="D3" s="349"/>
      <c r="E3" s="349"/>
      <c r="F3" s="349"/>
      <c r="G3" s="349"/>
      <c r="H3" s="349"/>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7"/>
      <c r="K5" s="367"/>
      <c r="L5" s="367"/>
      <c r="M5" s="367"/>
      <c r="N5" s="367"/>
      <c r="O5" s="367"/>
      <c r="P5" s="367"/>
      <c r="Q5" s="367"/>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7"/>
      <c r="K6" s="367"/>
      <c r="L6" s="367"/>
      <c r="M6" s="367"/>
      <c r="N6" s="367"/>
      <c r="O6" s="367"/>
      <c r="P6" s="367"/>
      <c r="Q6" s="367"/>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7"/>
      <c r="K7" s="367"/>
      <c r="L7" s="367"/>
      <c r="M7" s="367"/>
      <c r="N7" s="367"/>
      <c r="O7" s="367"/>
      <c r="P7" s="367"/>
      <c r="Q7" s="367"/>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7"/>
      <c r="K8" s="367"/>
      <c r="L8" s="367"/>
      <c r="M8" s="367"/>
      <c r="N8" s="367"/>
      <c r="O8" s="367"/>
      <c r="P8" s="367"/>
      <c r="Q8" s="367"/>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7"/>
      <c r="K9" s="367"/>
      <c r="L9" s="367"/>
      <c r="M9" s="367"/>
      <c r="N9" s="367"/>
      <c r="O9" s="367"/>
      <c r="P9" s="367"/>
      <c r="Q9" s="367"/>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7"/>
      <c r="K10" s="367"/>
      <c r="L10" s="367"/>
      <c r="M10" s="367"/>
      <c r="N10" s="367"/>
      <c r="O10" s="367"/>
      <c r="P10" s="367"/>
      <c r="Q10" s="367"/>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68" t="s">
        <v>96</v>
      </c>
      <c r="D11" s="368"/>
      <c r="E11" s="259">
        <f>IFERROR(VLOOKUP("Ошибка: не заполнен параметр в п.4.1",E6:E10,1,0),SUM(E6:E10))</f>
        <v>0</v>
      </c>
      <c r="F11" s="259">
        <f>IFERROR(VLOOKUP("Ошибка: не заполнен параметр в п.4.1",F6:F10,1,0),SUM(F6:F10))</f>
        <v>0</v>
      </c>
      <c r="G11" s="90"/>
      <c r="H11" s="90"/>
      <c r="I11" s="90"/>
      <c r="J11" s="367"/>
      <c r="K11" s="367"/>
      <c r="L11" s="367"/>
      <c r="M11" s="367"/>
      <c r="N11" s="367"/>
      <c r="O11" s="367"/>
      <c r="P11" s="367"/>
      <c r="Q11" s="367"/>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9" t="s">
        <v>87</v>
      </c>
      <c r="D12" s="349"/>
      <c r="E12" s="349"/>
      <c r="F12" s="349"/>
      <c r="G12" s="349"/>
      <c r="H12" s="349"/>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4" t="s">
        <v>62</v>
      </c>
      <c r="D17" s="334" t="s">
        <v>84</v>
      </c>
      <c r="E17" s="334" t="s">
        <v>15</v>
      </c>
      <c r="F17" s="334" t="s">
        <v>85</v>
      </c>
      <c r="G17" s="369" t="s">
        <v>1302</v>
      </c>
      <c r="H17" s="371" t="s">
        <v>32</v>
      </c>
      <c r="I17" s="372"/>
      <c r="J17" s="372"/>
      <c r="K17" s="372"/>
      <c r="L17" s="372"/>
      <c r="M17" s="372"/>
      <c r="N17" s="372"/>
      <c r="O17" s="373"/>
      <c r="P17" s="43"/>
      <c r="Q17" s="43"/>
      <c r="R17" s="43"/>
      <c r="S17" s="43"/>
      <c r="T17" s="43"/>
      <c r="U17" s="43"/>
    </row>
    <row r="18" spans="1:40" ht="126" customHeight="1" x14ac:dyDescent="0.25">
      <c r="A18" s="43"/>
      <c r="B18" s="43"/>
      <c r="C18" s="334"/>
      <c r="D18" s="334"/>
      <c r="E18" s="334"/>
      <c r="F18" s="334"/>
      <c r="G18" s="370"/>
      <c r="H18" s="77" t="s">
        <v>89</v>
      </c>
      <c r="I18" s="77" t="s">
        <v>1303</v>
      </c>
      <c r="J18" s="77" t="s">
        <v>1238</v>
      </c>
      <c r="K18" s="77" t="s">
        <v>1304</v>
      </c>
      <c r="L18" s="77" t="s">
        <v>88</v>
      </c>
      <c r="M18" s="77" t="s">
        <v>90</v>
      </c>
      <c r="N18" s="374" t="s">
        <v>91</v>
      </c>
      <c r="O18" s="375"/>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3"/>
      <c r="O19" s="364"/>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3"/>
      <c r="O20" s="364"/>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3"/>
      <c r="O21" s="364"/>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3"/>
      <c r="O22" s="364"/>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5"/>
      <c r="O23" s="366"/>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4" t="s">
        <v>62</v>
      </c>
      <c r="D28" s="334" t="s">
        <v>94</v>
      </c>
      <c r="E28" s="358" t="s">
        <v>1176</v>
      </c>
      <c r="F28" s="359"/>
      <c r="G28" s="360"/>
      <c r="H28" s="361" t="s">
        <v>1239</v>
      </c>
      <c r="I28" s="334" t="s">
        <v>1305</v>
      </c>
      <c r="J28" s="334" t="s">
        <v>1240</v>
      </c>
      <c r="K28" s="334"/>
      <c r="L28" s="334"/>
      <c r="M28" s="334"/>
      <c r="N28" s="334"/>
      <c r="O28" s="334"/>
      <c r="P28" s="334" t="s">
        <v>1306</v>
      </c>
      <c r="Q28" s="286" t="s">
        <v>1236</v>
      </c>
      <c r="R28" s="287"/>
      <c r="S28" s="361" t="s">
        <v>1241</v>
      </c>
      <c r="T28" s="334" t="s">
        <v>1271</v>
      </c>
      <c r="U28" s="43"/>
      <c r="W28" s="293" t="s">
        <v>1246</v>
      </c>
      <c r="AC28" s="293" t="s">
        <v>1247</v>
      </c>
      <c r="AI28" s="293" t="s">
        <v>1248</v>
      </c>
    </row>
    <row r="29" spans="1:40" s="61" customFormat="1" ht="94.5" x14ac:dyDescent="0.25">
      <c r="A29" s="60"/>
      <c r="B29" s="60"/>
      <c r="C29" s="334"/>
      <c r="D29" s="334"/>
      <c r="E29" s="288" t="s">
        <v>109</v>
      </c>
      <c r="F29" s="289" t="s">
        <v>1243</v>
      </c>
      <c r="G29" s="290" t="s">
        <v>1244</v>
      </c>
      <c r="H29" s="362"/>
      <c r="I29" s="334"/>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4"/>
      <c r="Q29" s="79" t="s">
        <v>92</v>
      </c>
      <c r="R29" s="78" t="s">
        <v>93</v>
      </c>
      <c r="S29" s="362"/>
      <c r="T29" s="335"/>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4" t="s">
        <v>62</v>
      </c>
      <c r="D40" s="334" t="s">
        <v>94</v>
      </c>
      <c r="E40" s="358" t="s">
        <v>1176</v>
      </c>
      <c r="F40" s="359"/>
      <c r="G40" s="360"/>
      <c r="H40" s="361" t="s">
        <v>1239</v>
      </c>
      <c r="I40" s="334" t="s">
        <v>1305</v>
      </c>
      <c r="J40" s="334" t="s">
        <v>1240</v>
      </c>
      <c r="K40" s="334"/>
      <c r="L40" s="334"/>
      <c r="M40" s="334"/>
      <c r="N40" s="334"/>
      <c r="O40" s="334"/>
      <c r="P40" s="334" t="s">
        <v>1306</v>
      </c>
      <c r="Q40" s="286" t="s">
        <v>1236</v>
      </c>
      <c r="R40" s="287"/>
      <c r="S40" s="361" t="s">
        <v>1241</v>
      </c>
      <c r="T40" s="334" t="s">
        <v>1271</v>
      </c>
      <c r="U40" s="43"/>
      <c r="W40" s="293" t="s">
        <v>1246</v>
      </c>
      <c r="AC40" s="293" t="s">
        <v>1247</v>
      </c>
      <c r="AI40" s="293" t="s">
        <v>1248</v>
      </c>
    </row>
    <row r="41" spans="1:40" s="61" customFormat="1" ht="94.5" x14ac:dyDescent="0.25">
      <c r="A41" s="60"/>
      <c r="B41" s="60"/>
      <c r="C41" s="334"/>
      <c r="D41" s="334"/>
      <c r="E41" s="288" t="s">
        <v>109</v>
      </c>
      <c r="F41" s="289" t="s">
        <v>1243</v>
      </c>
      <c r="G41" s="290" t="s">
        <v>1244</v>
      </c>
      <c r="H41" s="362"/>
      <c r="I41" s="334"/>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4"/>
      <c r="Q41" s="79" t="s">
        <v>92</v>
      </c>
      <c r="R41" s="78" t="s">
        <v>93</v>
      </c>
      <c r="S41" s="362"/>
      <c r="T41" s="335"/>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4" t="s">
        <v>62</v>
      </c>
      <c r="D52" s="334" t="s">
        <v>94</v>
      </c>
      <c r="E52" s="358" t="s">
        <v>1176</v>
      </c>
      <c r="F52" s="359"/>
      <c r="G52" s="360"/>
      <c r="H52" s="361" t="s">
        <v>1239</v>
      </c>
      <c r="I52" s="334" t="s">
        <v>1305</v>
      </c>
      <c r="J52" s="334" t="s">
        <v>1240</v>
      </c>
      <c r="K52" s="334"/>
      <c r="L52" s="334"/>
      <c r="M52" s="334"/>
      <c r="N52" s="334"/>
      <c r="O52" s="334"/>
      <c r="P52" s="334" t="s">
        <v>1306</v>
      </c>
      <c r="Q52" s="286" t="s">
        <v>1236</v>
      </c>
      <c r="R52" s="287"/>
      <c r="S52" s="361" t="s">
        <v>1241</v>
      </c>
      <c r="T52" s="334"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4"/>
      <c r="D53" s="334"/>
      <c r="E53" s="288" t="s">
        <v>109</v>
      </c>
      <c r="F53" s="289" t="s">
        <v>1243</v>
      </c>
      <c r="G53" s="290" t="s">
        <v>1244</v>
      </c>
      <c r="H53" s="362"/>
      <c r="I53" s="334"/>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4"/>
      <c r="Q53" s="79" t="s">
        <v>92</v>
      </c>
      <c r="R53" s="78" t="s">
        <v>93</v>
      </c>
      <c r="S53" s="362"/>
      <c r="T53" s="335"/>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4" t="s">
        <v>62</v>
      </c>
      <c r="D64" s="334" t="s">
        <v>94</v>
      </c>
      <c r="E64" s="358" t="s">
        <v>1176</v>
      </c>
      <c r="F64" s="359"/>
      <c r="G64" s="360"/>
      <c r="H64" s="361" t="s">
        <v>1239</v>
      </c>
      <c r="I64" s="334" t="s">
        <v>1305</v>
      </c>
      <c r="J64" s="334" t="s">
        <v>1240</v>
      </c>
      <c r="K64" s="334"/>
      <c r="L64" s="334"/>
      <c r="M64" s="334"/>
      <c r="N64" s="334"/>
      <c r="O64" s="334"/>
      <c r="P64" s="334" t="s">
        <v>1306</v>
      </c>
      <c r="Q64" s="286" t="s">
        <v>1236</v>
      </c>
      <c r="R64" s="287"/>
      <c r="S64" s="361" t="s">
        <v>1241</v>
      </c>
      <c r="T64" s="334"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4"/>
      <c r="D65" s="334"/>
      <c r="E65" s="288" t="s">
        <v>109</v>
      </c>
      <c r="F65" s="289" t="s">
        <v>1243</v>
      </c>
      <c r="G65" s="290" t="s">
        <v>1244</v>
      </c>
      <c r="H65" s="362"/>
      <c r="I65" s="334"/>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4"/>
      <c r="Q65" s="79" t="s">
        <v>92</v>
      </c>
      <c r="R65" s="78" t="s">
        <v>93</v>
      </c>
      <c r="S65" s="362"/>
      <c r="T65" s="335"/>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4" t="s">
        <v>62</v>
      </c>
      <c r="D76" s="334" t="s">
        <v>94</v>
      </c>
      <c r="E76" s="358" t="s">
        <v>1176</v>
      </c>
      <c r="F76" s="359"/>
      <c r="G76" s="360"/>
      <c r="H76" s="361" t="s">
        <v>1239</v>
      </c>
      <c r="I76" s="334" t="s">
        <v>1305</v>
      </c>
      <c r="J76" s="334" t="s">
        <v>1240</v>
      </c>
      <c r="K76" s="334"/>
      <c r="L76" s="334"/>
      <c r="M76" s="334"/>
      <c r="N76" s="334"/>
      <c r="O76" s="334"/>
      <c r="P76" s="334" t="s">
        <v>1306</v>
      </c>
      <c r="Q76" s="286" t="s">
        <v>1236</v>
      </c>
      <c r="R76" s="287"/>
      <c r="S76" s="361" t="s">
        <v>1241</v>
      </c>
      <c r="T76" s="334"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4"/>
      <c r="D77" s="334"/>
      <c r="E77" s="288" t="s">
        <v>109</v>
      </c>
      <c r="F77" s="289" t="s">
        <v>1243</v>
      </c>
      <c r="G77" s="290" t="s">
        <v>1244</v>
      </c>
      <c r="H77" s="362"/>
      <c r="I77" s="334"/>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4"/>
      <c r="Q77" s="79" t="s">
        <v>92</v>
      </c>
      <c r="R77" s="78" t="s">
        <v>93</v>
      </c>
      <c r="S77" s="362"/>
      <c r="T77" s="335"/>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topLeftCell="B1" zoomScale="80" zoomScaleNormal="80" workbookViewId="0">
      <selection activeCell="G47" sqref="G47"/>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886266.41380001779</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953604.93592054304</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1030036.3715345744</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1105671.9422963583</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1186861.4330191803</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1274012.6680457788</v>
      </c>
      <c r="J5" s="41">
        <f>SUM(D5:I5)</f>
        <v>6436453.7646164531</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886266.41380001779</v>
      </c>
      <c r="E9" s="41">
        <f t="shared" ref="E9:I9" si="1">SUM(E5:E7)</f>
        <v>953604.93592054304</v>
      </c>
      <c r="F9" s="41">
        <f t="shared" si="1"/>
        <v>1030036.3715345744</v>
      </c>
      <c r="G9" s="41">
        <f t="shared" si="1"/>
        <v>1105671.9422963583</v>
      </c>
      <c r="H9" s="41">
        <f t="shared" si="1"/>
        <v>1186861.4330191803</v>
      </c>
      <c r="I9" s="41">
        <f t="shared" si="1"/>
        <v>1274012.6680457788</v>
      </c>
      <c r="J9" s="41">
        <f t="shared" si="0"/>
        <v>6436453.7646164531</v>
      </c>
      <c r="K9" s="82" t="s">
        <v>0</v>
      </c>
      <c r="L9" s="12"/>
      <c r="M9" s="12"/>
    </row>
    <row r="10" spans="1:13" ht="40.15" customHeight="1" x14ac:dyDescent="0.25">
      <c r="A10" s="12"/>
      <c r="B10" s="87">
        <v>6</v>
      </c>
      <c r="C10" s="85" t="s">
        <v>36</v>
      </c>
      <c r="D10" s="83">
        <f>'Шаг 1. Основные исходные данные'!$E$9</f>
        <v>3.9</v>
      </c>
      <c r="E10" s="83">
        <f>'Шаг 1. Основные исходные данные'!$E$9</f>
        <v>3.9</v>
      </c>
      <c r="F10" s="83">
        <f>'Шаг 1. Основные исходные данные'!$E$9</f>
        <v>3.9</v>
      </c>
      <c r="G10" s="83">
        <f>'Шаг 1. Основные исходные данные'!$E$9</f>
        <v>3.9</v>
      </c>
      <c r="H10" s="83">
        <f>'Шаг 1. Основные исходные данные'!$E$9</f>
        <v>3.9</v>
      </c>
      <c r="I10" s="83">
        <f>'Шаг 1. Основные исходные данные'!$E$9</f>
        <v>3.9</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1.0389999999999999</v>
      </c>
      <c r="F11" s="83">
        <f t="shared" si="2"/>
        <v>1.0795209999999997</v>
      </c>
      <c r="G11" s="83">
        <f t="shared" si="2"/>
        <v>1.1216223189999996</v>
      </c>
      <c r="H11" s="83">
        <f t="shared" si="2"/>
        <v>1.1653655894409993</v>
      </c>
      <c r="I11" s="83">
        <f t="shared" si="2"/>
        <v>1.2108148474291982</v>
      </c>
      <c r="J11" s="83" t="s">
        <v>73</v>
      </c>
      <c r="K11" s="82" t="s">
        <v>73</v>
      </c>
      <c r="L11" s="12"/>
      <c r="M11" s="12"/>
    </row>
    <row r="12" spans="1:13" ht="40.15" customHeight="1" x14ac:dyDescent="0.25">
      <c r="A12" s="12"/>
      <c r="B12" s="34">
        <v>8</v>
      </c>
      <c r="C12" s="86" t="s">
        <v>40</v>
      </c>
      <c r="D12" s="42">
        <f>SUM(D5:D7)*D11*(1-C30)*(D10/100)</f>
        <v>34564.390138200695</v>
      </c>
      <c r="E12" s="42">
        <f>SUM(E5:E7,D8)*E11*(1-D30)*(E10/100)</f>
        <v>38641.025608436321</v>
      </c>
      <c r="F12" s="42">
        <f>SUM(F5:F7,E8)*F11*(1-E30)*(F10/100)</f>
        <v>43365.889859579627</v>
      </c>
      <c r="G12" s="42">
        <f>SUM(G5:G7,F8)*G11*(1-F30)*(G10/100)</f>
        <v>48365.706790895332</v>
      </c>
      <c r="H12" s="42">
        <f>SUM(H5:H7,G8)*H11*(1-G30)*(H10/100)</f>
        <v>53941.97146553226</v>
      </c>
      <c r="I12" s="42">
        <f>SUM(I5:I7,H8)*I11*(1-H30)*(I10/100)</f>
        <v>60161.144717025905</v>
      </c>
      <c r="J12" s="42">
        <f>SUM(D12:I12)</f>
        <v>279040.12857967016</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8"/>
  <sheetViews>
    <sheetView topLeftCell="A4" zoomScale="60" zoomScaleNormal="60" workbookViewId="0">
      <selection activeCell="G7" sqref="G7"/>
    </sheetView>
  </sheetViews>
  <sheetFormatPr defaultRowHeight="15" x14ac:dyDescent="0.25"/>
  <cols>
    <col min="2" max="2" width="66.7109375" customWidth="1"/>
    <col min="3" max="3" width="20.85546875" customWidth="1"/>
    <col min="4" max="4" width="19.425781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6" t="s">
        <v>1289</v>
      </c>
      <c r="B1" s="376" t="s">
        <v>1290</v>
      </c>
      <c r="C1" s="376" t="s">
        <v>1294</v>
      </c>
      <c r="D1" s="382" t="s">
        <v>116</v>
      </c>
      <c r="E1" s="383"/>
      <c r="F1" s="382" t="s">
        <v>117</v>
      </c>
      <c r="G1" s="383"/>
      <c r="H1" s="376" t="s">
        <v>1185</v>
      </c>
      <c r="I1" s="376" t="s">
        <v>1186</v>
      </c>
      <c r="J1" s="382" t="s">
        <v>1264</v>
      </c>
      <c r="K1" s="383"/>
      <c r="L1" s="382" t="s">
        <v>1188</v>
      </c>
      <c r="M1" s="383"/>
      <c r="N1" s="382" t="s">
        <v>1274</v>
      </c>
      <c r="O1" s="383"/>
    </row>
    <row r="2" spans="1:15" ht="126" x14ac:dyDescent="0.25">
      <c r="A2" s="378"/>
      <c r="B2" s="378"/>
      <c r="C2" s="378"/>
      <c r="D2" s="324" t="s">
        <v>1190</v>
      </c>
      <c r="E2" s="324" t="s">
        <v>1191</v>
      </c>
      <c r="F2" s="324" t="s">
        <v>1190</v>
      </c>
      <c r="G2" s="324" t="s">
        <v>1191</v>
      </c>
      <c r="H2" s="378"/>
      <c r="I2" s="378"/>
      <c r="J2" s="324" t="s">
        <v>1192</v>
      </c>
      <c r="K2" s="324" t="s">
        <v>1275</v>
      </c>
      <c r="L2" s="324" t="s">
        <v>1268</v>
      </c>
      <c r="M2" s="324" t="s">
        <v>1265</v>
      </c>
      <c r="N2" s="324" t="s">
        <v>1268</v>
      </c>
      <c r="O2" s="324" t="s">
        <v>1266</v>
      </c>
    </row>
    <row r="3" spans="1:15" ht="15.75" x14ac:dyDescent="0.25">
      <c r="A3" s="324" t="s">
        <v>1197</v>
      </c>
      <c r="B3" s="324" t="s">
        <v>1198</v>
      </c>
      <c r="C3" s="324" t="s">
        <v>1199</v>
      </c>
      <c r="D3" s="324" t="s">
        <v>1200</v>
      </c>
      <c r="E3" s="324" t="s">
        <v>1201</v>
      </c>
      <c r="F3" s="324" t="s">
        <v>1202</v>
      </c>
      <c r="G3" s="324" t="s">
        <v>1203</v>
      </c>
      <c r="H3" s="324" t="s">
        <v>1204</v>
      </c>
      <c r="I3" s="324" t="s">
        <v>1205</v>
      </c>
      <c r="J3" s="324" t="s">
        <v>1206</v>
      </c>
      <c r="K3" s="324" t="s">
        <v>1207</v>
      </c>
      <c r="L3" s="324" t="s">
        <v>1208</v>
      </c>
      <c r="M3" s="324" t="s">
        <v>1209</v>
      </c>
      <c r="N3" s="324" t="s">
        <v>1210</v>
      </c>
      <c r="O3" s="324" t="s">
        <v>1211</v>
      </c>
    </row>
    <row r="4" spans="1:15" ht="407.25" customHeight="1" x14ac:dyDescent="0.25">
      <c r="A4" s="324">
        <v>1</v>
      </c>
      <c r="B4" s="324" t="s">
        <v>1336</v>
      </c>
      <c r="C4" s="326" t="s">
        <v>1335</v>
      </c>
      <c r="D4" s="384">
        <f>'Шаг 2. Информационные'!E6</f>
        <v>6436453.7646164531</v>
      </c>
      <c r="E4" s="324"/>
      <c r="F4" s="324"/>
      <c r="G4" s="324"/>
      <c r="H4" s="324"/>
      <c r="I4" s="384">
        <f>'Шаг 5. Альтернативные'!J12</f>
        <v>279040.12857967016</v>
      </c>
      <c r="J4" s="384">
        <f>SUM('Шаг 5. Альтернативные'!D5:D8)</f>
        <v>886266.41380001779</v>
      </c>
      <c r="K4" s="384">
        <v>6436453.7599999998</v>
      </c>
      <c r="L4" s="376" t="s">
        <v>51</v>
      </c>
      <c r="M4" s="376" t="s">
        <v>1333</v>
      </c>
      <c r="N4" s="376" t="s">
        <v>51</v>
      </c>
      <c r="O4" s="376" t="s">
        <v>1334</v>
      </c>
    </row>
    <row r="5" spans="1:15" ht="368.25" customHeight="1" x14ac:dyDescent="0.25">
      <c r="A5" s="324">
        <v>2</v>
      </c>
      <c r="B5" s="324" t="s">
        <v>1322</v>
      </c>
      <c r="C5" s="326" t="s">
        <v>1335</v>
      </c>
      <c r="D5" s="385"/>
      <c r="E5" s="305">
        <f>'Шаг 2. Информационные'!E7</f>
        <v>0</v>
      </c>
      <c r="F5" s="305">
        <f>'Шаг 3. Содержательные'!E6</f>
        <v>0</v>
      </c>
      <c r="G5" s="305">
        <f>'Шаг 3. Содержательные'!E7</f>
        <v>0</v>
      </c>
      <c r="H5" s="305">
        <f>'Шаг 4. Издержки простоя, НП'!E11+'Шаг 4. Издержки простоя, НП'!F11</f>
        <v>0</v>
      </c>
      <c r="I5" s="385"/>
      <c r="J5" s="385"/>
      <c r="K5" s="385"/>
      <c r="L5" s="377"/>
      <c r="M5" s="377"/>
      <c r="N5" s="377"/>
      <c r="O5" s="377"/>
    </row>
    <row r="6" spans="1:15" ht="315.75" customHeight="1" x14ac:dyDescent="0.25">
      <c r="A6" s="324">
        <v>3</v>
      </c>
      <c r="B6" s="324" t="s">
        <v>1337</v>
      </c>
      <c r="C6" s="326" t="s">
        <v>1335</v>
      </c>
      <c r="D6" s="385"/>
      <c r="E6" s="305"/>
      <c r="F6" s="305"/>
      <c r="G6" s="305"/>
      <c r="H6" s="305"/>
      <c r="I6" s="385"/>
      <c r="J6" s="385"/>
      <c r="K6" s="385"/>
      <c r="L6" s="377"/>
      <c r="M6" s="377"/>
      <c r="N6" s="377"/>
      <c r="O6" s="377"/>
    </row>
    <row r="7" spans="1:15" ht="392.25" customHeight="1" x14ac:dyDescent="0.25">
      <c r="A7" s="324">
        <v>4</v>
      </c>
      <c r="B7" s="324" t="s">
        <v>1338</v>
      </c>
      <c r="C7" s="326" t="s">
        <v>1335</v>
      </c>
      <c r="D7" s="386"/>
      <c r="E7" s="305"/>
      <c r="F7" s="305"/>
      <c r="G7" s="305"/>
      <c r="H7" s="305"/>
      <c r="I7" s="386"/>
      <c r="J7" s="386"/>
      <c r="K7" s="386"/>
      <c r="L7" s="378"/>
      <c r="M7" s="378"/>
      <c r="N7" s="378"/>
      <c r="O7" s="378"/>
    </row>
    <row r="8" spans="1:15" ht="15.75" x14ac:dyDescent="0.25">
      <c r="A8" s="379" t="s">
        <v>1267</v>
      </c>
      <c r="B8" s="379"/>
      <c r="C8" s="379"/>
      <c r="D8" s="380">
        <v>6436453.7599999998</v>
      </c>
      <c r="E8" s="380"/>
      <c r="F8" s="380"/>
      <c r="G8" s="380"/>
      <c r="H8" s="380"/>
      <c r="I8" s="380"/>
      <c r="J8" s="380"/>
      <c r="K8" s="380"/>
      <c r="L8" s="381" t="s">
        <v>73</v>
      </c>
      <c r="M8" s="381"/>
      <c r="N8" s="381"/>
      <c r="O8" s="381"/>
    </row>
  </sheetData>
  <mergeCells count="21">
    <mergeCell ref="K4:K7"/>
    <mergeCell ref="L4:L7"/>
    <mergeCell ref="M4:M7"/>
    <mergeCell ref="N4:N7"/>
    <mergeCell ref="J4:J7"/>
    <mergeCell ref="O4:O7"/>
    <mergeCell ref="A8:C8"/>
    <mergeCell ref="D8:K8"/>
    <mergeCell ref="L8:O8"/>
    <mergeCell ref="I1:I2"/>
    <mergeCell ref="A1:A2"/>
    <mergeCell ref="L1:M1"/>
    <mergeCell ref="N1:O1"/>
    <mergeCell ref="B1:B2"/>
    <mergeCell ref="C1:C2"/>
    <mergeCell ref="D1:E1"/>
    <mergeCell ref="F1:G1"/>
    <mergeCell ref="H1:H2"/>
    <mergeCell ref="J1:K1"/>
    <mergeCell ref="D4:D7"/>
    <mergeCell ref="I4:I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topLeftCell="A16" workbookViewId="0">
      <selection activeCell="I36" sqref="I36"/>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90" t="s">
        <v>136</v>
      </c>
      <c r="B1" s="390"/>
      <c r="C1" s="390"/>
      <c r="D1" s="390"/>
      <c r="E1" s="390"/>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91"/>
      <c r="D7" s="391"/>
      <c r="E7" s="392"/>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91"/>
      <c r="D15" s="391"/>
      <c r="E15" s="392"/>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93"/>
      <c r="D25" s="393"/>
      <c r="E25" s="394"/>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93"/>
      <c r="D31" s="393"/>
      <c r="E31" s="394"/>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87"/>
      <c r="D37" s="388"/>
      <c r="E37" s="389"/>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Джураева Мария Михайловна</cp:lastModifiedBy>
  <dcterms:created xsi:type="dcterms:W3CDTF">2023-07-24T21:56:23Z</dcterms:created>
  <dcterms:modified xsi:type="dcterms:W3CDTF">2026-05-06T14:10:15Z</dcterms:modified>
</cp:coreProperties>
</file>